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/>
  </bookViews>
  <sheets>
    <sheet name="нояб " sheetId="26" r:id="rId1"/>
  </sheets>
  <definedNames>
    <definedName name="_xlnm.Print_Area" localSheetId="0">'нояб '!$A$1:$AW$43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6" l="1"/>
  <c r="D31" i="26"/>
  <c r="E30" i="26"/>
  <c r="D30" i="26"/>
  <c r="AM29" i="26"/>
  <c r="AG29" i="26"/>
  <c r="AD29" i="26"/>
  <c r="AA29" i="26"/>
  <c r="X29" i="26"/>
  <c r="U29" i="26"/>
  <c r="R29" i="26"/>
  <c r="O29" i="26"/>
  <c r="L29" i="26"/>
  <c r="I29" i="26"/>
  <c r="E29" i="26"/>
  <c r="D29" i="26"/>
  <c r="AN28" i="26"/>
  <c r="AN27" i="26" s="1"/>
  <c r="AK28" i="26"/>
  <c r="AH28" i="26"/>
  <c r="AH27" i="26" s="1"/>
  <c r="AE28" i="26"/>
  <c r="AB28" i="26"/>
  <c r="AB27" i="26" s="1"/>
  <c r="Y28" i="26"/>
  <c r="AA28" i="26" s="1"/>
  <c r="S28" i="26"/>
  <c r="U28" i="26" s="1"/>
  <c r="P28" i="26"/>
  <c r="J28" i="26"/>
  <c r="D28" i="26" s="1"/>
  <c r="I28" i="26"/>
  <c r="E28" i="26"/>
  <c r="AL27" i="26"/>
  <c r="AK27" i="26"/>
  <c r="AI27" i="26"/>
  <c r="AJ27" i="26" s="1"/>
  <c r="AF27" i="26"/>
  <c r="AE27" i="26"/>
  <c r="AG27" i="26" s="1"/>
  <c r="AC27" i="26"/>
  <c r="Z27" i="26"/>
  <c r="W27" i="26"/>
  <c r="V27" i="26"/>
  <c r="T27" i="26"/>
  <c r="S27" i="26"/>
  <c r="U27" i="26" s="1"/>
  <c r="Q27" i="26"/>
  <c r="N27" i="26"/>
  <c r="M27" i="26"/>
  <c r="K27" i="26"/>
  <c r="H27" i="26"/>
  <c r="G27" i="26"/>
  <c r="E27" i="26"/>
  <c r="E26" i="26"/>
  <c r="D26" i="26"/>
  <c r="E25" i="26"/>
  <c r="D25" i="26"/>
  <c r="E24" i="26"/>
  <c r="D24" i="26"/>
  <c r="AN23" i="26"/>
  <c r="AN22" i="26" s="1"/>
  <c r="AK23" i="26"/>
  <c r="AH23" i="26"/>
  <c r="AE23" i="26"/>
  <c r="AB23" i="26"/>
  <c r="Y23" i="26"/>
  <c r="Y22" i="26" s="1"/>
  <c r="AA22" i="26" s="1"/>
  <c r="X23" i="26"/>
  <c r="S23" i="26"/>
  <c r="U23" i="26" s="1"/>
  <c r="U13" i="26" s="1"/>
  <c r="R23" i="26"/>
  <c r="E23" i="26"/>
  <c r="AL22" i="26"/>
  <c r="AL12" i="26" s="1"/>
  <c r="AI22" i="26"/>
  <c r="AF22" i="26"/>
  <c r="AC22" i="26"/>
  <c r="Z22" i="26"/>
  <c r="Z12" i="26" s="1"/>
  <c r="W22" i="26"/>
  <c r="X22" i="26" s="1"/>
  <c r="V22" i="26"/>
  <c r="T22" i="26"/>
  <c r="Q22" i="26"/>
  <c r="R22" i="26" s="1"/>
  <c r="P22" i="26"/>
  <c r="N22" i="26"/>
  <c r="M22" i="26"/>
  <c r="K22" i="26"/>
  <c r="J22" i="26"/>
  <c r="H22" i="26"/>
  <c r="G22" i="26"/>
  <c r="E22" i="26"/>
  <c r="E21" i="26"/>
  <c r="D21" i="26"/>
  <c r="E20" i="26"/>
  <c r="D20" i="26"/>
  <c r="AN19" i="26"/>
  <c r="AK19" i="26"/>
  <c r="AK14" i="26" s="1"/>
  <c r="AH19" i="26"/>
  <c r="AE19" i="26"/>
  <c r="AE17" i="26" s="1"/>
  <c r="AG17" i="26" s="1"/>
  <c r="AB19" i="26"/>
  <c r="Y19" i="26"/>
  <c r="V19" i="26"/>
  <c r="S19" i="26"/>
  <c r="S17" i="26" s="1"/>
  <c r="P19" i="26"/>
  <c r="O19" i="26"/>
  <c r="O17" i="26" s="1"/>
  <c r="L19" i="26"/>
  <c r="I19" i="26"/>
  <c r="I17" i="26" s="1"/>
  <c r="E19" i="26"/>
  <c r="D19" i="26"/>
  <c r="AN18" i="26"/>
  <c r="AM18" i="26"/>
  <c r="AK18" i="26"/>
  <c r="AH18" i="26"/>
  <c r="AH13" i="26" s="1"/>
  <c r="AE18" i="26"/>
  <c r="AD18" i="26"/>
  <c r="AB18" i="26"/>
  <c r="AA18" i="26"/>
  <c r="AA13" i="26" s="1"/>
  <c r="Y18" i="26"/>
  <c r="X18" i="26"/>
  <c r="S18" i="26"/>
  <c r="U18" i="26" s="1"/>
  <c r="R18" i="26"/>
  <c r="O18" i="26"/>
  <c r="J18" i="26"/>
  <c r="I18" i="26"/>
  <c r="E18" i="26"/>
  <c r="AL17" i="26"/>
  <c r="AK17" i="26"/>
  <c r="AM17" i="26" s="1"/>
  <c r="AI17" i="26"/>
  <c r="AF17" i="26"/>
  <c r="AF12" i="26" s="1"/>
  <c r="AC17" i="26"/>
  <c r="Z17" i="26"/>
  <c r="Y17" i="26"/>
  <c r="AA17" i="26" s="1"/>
  <c r="W17" i="26"/>
  <c r="T17" i="26"/>
  <c r="T12" i="26" s="1"/>
  <c r="Q17" i="26"/>
  <c r="Q12" i="26" s="1"/>
  <c r="N17" i="26"/>
  <c r="M17" i="26"/>
  <c r="K17" i="26"/>
  <c r="H17" i="26"/>
  <c r="H12" i="26" s="1"/>
  <c r="G17" i="26"/>
  <c r="E17" i="26"/>
  <c r="N16" i="26"/>
  <c r="H16" i="26"/>
  <c r="E16" i="26" s="1"/>
  <c r="D16" i="26"/>
  <c r="AN15" i="26"/>
  <c r="AL15" i="26"/>
  <c r="AK15" i="26"/>
  <c r="AH15" i="26"/>
  <c r="AF15" i="26"/>
  <c r="AE15" i="26"/>
  <c r="AC15" i="26"/>
  <c r="AB15" i="26"/>
  <c r="Y15" i="26"/>
  <c r="V15" i="26"/>
  <c r="S15" i="26"/>
  <c r="Q15" i="26"/>
  <c r="P15" i="26"/>
  <c r="N15" i="26"/>
  <c r="E15" i="26" s="1"/>
  <c r="M15" i="26"/>
  <c r="J15" i="26"/>
  <c r="H15" i="26"/>
  <c r="G15" i="26"/>
  <c r="AL14" i="26"/>
  <c r="AI14" i="26"/>
  <c r="AH14" i="26"/>
  <c r="AF14" i="26"/>
  <c r="AC14" i="26"/>
  <c r="AB14" i="26"/>
  <c r="AD14" i="26" s="1"/>
  <c r="Z14" i="26"/>
  <c r="W14" i="26"/>
  <c r="V14" i="26"/>
  <c r="T14" i="26"/>
  <c r="Q14" i="26"/>
  <c r="P14" i="26"/>
  <c r="N14" i="26"/>
  <c r="M14" i="26"/>
  <c r="K14" i="26"/>
  <c r="J14" i="26"/>
  <c r="L14" i="26" s="1"/>
  <c r="H14" i="26"/>
  <c r="G14" i="26"/>
  <c r="AO13" i="26"/>
  <c r="AN13" i="26"/>
  <c r="AL13" i="26"/>
  <c r="AI13" i="26"/>
  <c r="AF13" i="26"/>
  <c r="AC13" i="26"/>
  <c r="AB13" i="26"/>
  <c r="Z13" i="26"/>
  <c r="X13" i="26"/>
  <c r="W13" i="26"/>
  <c r="V13" i="26"/>
  <c r="T13" i="26"/>
  <c r="Q13" i="26"/>
  <c r="N13" i="26"/>
  <c r="M13" i="26"/>
  <c r="K13" i="26"/>
  <c r="J13" i="26"/>
  <c r="H13" i="26"/>
  <c r="G13" i="26"/>
  <c r="AP12" i="26"/>
  <c r="AO12" i="26"/>
  <c r="AI12" i="26"/>
  <c r="AC12" i="26"/>
  <c r="W12" i="26"/>
  <c r="N12" i="26"/>
  <c r="M12" i="26"/>
  <c r="K12" i="26"/>
  <c r="G12" i="26"/>
  <c r="E12" i="26" l="1"/>
  <c r="U17" i="26"/>
  <c r="AM14" i="26"/>
  <c r="I13" i="26"/>
  <c r="S13" i="26"/>
  <c r="Y13" i="26"/>
  <c r="O14" i="26"/>
  <c r="X14" i="26"/>
  <c r="AJ14" i="26"/>
  <c r="D15" i="26"/>
  <c r="AN17" i="26"/>
  <c r="AN12" i="26" s="1"/>
  <c r="O22" i="26"/>
  <c r="S22" i="26"/>
  <c r="U22" i="26" s="1"/>
  <c r="D23" i="26"/>
  <c r="J27" i="26"/>
  <c r="L27" i="26" s="1"/>
  <c r="O27" i="26"/>
  <c r="X27" i="26"/>
  <c r="AD27" i="26"/>
  <c r="AM27" i="26"/>
  <c r="D14" i="26"/>
  <c r="I12" i="26"/>
  <c r="I14" i="26"/>
  <c r="E14" i="26"/>
  <c r="R14" i="26"/>
  <c r="F19" i="26"/>
  <c r="R19" i="26"/>
  <c r="P17" i="26"/>
  <c r="X19" i="26"/>
  <c r="V17" i="26"/>
  <c r="V12" i="26" s="1"/>
  <c r="AD19" i="26"/>
  <c r="AB17" i="26"/>
  <c r="AJ22" i="26"/>
  <c r="F23" i="26"/>
  <c r="AG23" i="26"/>
  <c r="AG13" i="26" s="1"/>
  <c r="AE13" i="26"/>
  <c r="AM23" i="26"/>
  <c r="AM13" i="26" s="1"/>
  <c r="AK13" i="26"/>
  <c r="R28" i="26"/>
  <c r="R13" i="26" s="1"/>
  <c r="P27" i="26"/>
  <c r="F29" i="26"/>
  <c r="E13" i="26"/>
  <c r="P13" i="26"/>
  <c r="D13" i="26" s="1"/>
  <c r="AG14" i="26"/>
  <c r="AN14" i="26"/>
  <c r="R17" i="26"/>
  <c r="X17" i="26"/>
  <c r="AD17" i="26"/>
  <c r="D18" i="26"/>
  <c r="L18" i="26"/>
  <c r="J17" i="26"/>
  <c r="AH17" i="26"/>
  <c r="AH12" i="26" s="1"/>
  <c r="U19" i="26"/>
  <c r="S14" i="26"/>
  <c r="U14" i="26" s="1"/>
  <c r="AA19" i="26"/>
  <c r="Y14" i="26"/>
  <c r="AA14" i="26" s="1"/>
  <c r="AG19" i="26"/>
  <c r="AE14" i="26"/>
  <c r="AE22" i="26"/>
  <c r="AK22" i="26"/>
  <c r="AD23" i="26"/>
  <c r="AD13" i="26" s="1"/>
  <c r="AB22" i="26"/>
  <c r="AD22" i="26" s="1"/>
  <c r="AJ23" i="26"/>
  <c r="AJ13" i="26" s="1"/>
  <c r="AH22" i="26"/>
  <c r="D27" i="26"/>
  <c r="F27" i="26" s="1"/>
  <c r="I27" i="26"/>
  <c r="R27" i="26"/>
  <c r="Y27" i="26"/>
  <c r="S12" i="26" l="1"/>
  <c r="J12" i="26"/>
  <c r="L12" i="26" s="1"/>
  <c r="X12" i="26"/>
  <c r="O12" i="26"/>
  <c r="U12" i="26"/>
  <c r="AM22" i="26"/>
  <c r="AM12" i="26" s="1"/>
  <c r="AK12" i="26"/>
  <c r="D22" i="26"/>
  <c r="L17" i="26"/>
  <c r="L13" i="26"/>
  <c r="AD12" i="26"/>
  <c r="R12" i="26"/>
  <c r="D17" i="26"/>
  <c r="F14" i="26"/>
  <c r="AA27" i="26"/>
  <c r="AA12" i="26" s="1"/>
  <c r="Y12" i="26"/>
  <c r="AG22" i="26"/>
  <c r="AG12" i="26" s="1"/>
  <c r="AE12" i="26"/>
  <c r="F18" i="26"/>
  <c r="F17" i="26" s="1"/>
  <c r="AJ17" i="26"/>
  <c r="AJ12" i="26" s="1"/>
  <c r="F13" i="26"/>
  <c r="AB12" i="26"/>
  <c r="P12" i="26"/>
  <c r="D12" i="26" s="1"/>
  <c r="F12" i="26" l="1"/>
  <c r="F22" i="26"/>
</calcChain>
</file>

<file path=xl/sharedStrings.xml><?xml version="1.0" encoding="utf-8"?>
<sst xmlns="http://schemas.openxmlformats.org/spreadsheetml/2006/main" count="92" uniqueCount="43">
  <si>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</si>
  <si>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</si>
  <si>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</si>
  <si>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</si>
  <si>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</si>
  <si>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</si>
  <si>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</si>
  <si>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</si>
  <si>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</si>
  <si>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</si>
  <si>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</si>
  <si>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</si>
  <si>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</si>
  <si>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</si>
  <si>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</si>
  <si>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</si>
  <si>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</si>
  <si>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</si>
  <si>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</si>
  <si>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</si>
  <si>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</si>
  <si>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</si>
  <si>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</si>
  <si>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</si>
  <si>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</si>
  <si>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</si>
  <si>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1.2</t>
  </si>
  <si>
    <t>2019 год</t>
  </si>
  <si>
    <t>8(34643)96-769 *544#</t>
  </si>
  <si>
    <t xml:space="preserve">Сетевой график о финансовом обеспечении реализации в 2019 году муниципальной программы </t>
  </si>
  <si>
    <t xml:space="preserve"> «Развитие культуры и туризма в городском округе город Мегион на 2019 – 2025 годы»</t>
  </si>
  <si>
    <t xml:space="preserve">Приложение 1         </t>
  </si>
  <si>
    <t>к Положению о порядке разработки и утвержения муниципальных программ</t>
  </si>
  <si>
    <t>от "19" октября 2018 года</t>
  </si>
  <si>
    <t>тыс.рублей</t>
  </si>
  <si>
    <t>Исполнитель: В.А.Глушкова</t>
  </si>
  <si>
    <t>1.3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</si>
  <si>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</si>
  <si>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Подпрограмма "Поддержка творческих инициатив, способствующих самореализации населения"</t>
  </si>
  <si>
    <t>Муниципальная программа "Развитие культуры и туризма в городском округе город Мегион на 2019-2025 годы"</t>
  </si>
  <si>
    <t>Подпрограмма "Организационные, экономические механизмы развития культуры и историко-культурного наследия"</t>
  </si>
  <si>
    <t>городской округ город Мегион по состоянию на 01.12.2019</t>
  </si>
  <si>
    <t>И.о. начальника отдела культуры                                           В.А.Пальченко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</si>
</sst>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  <numFmt numFmtId="167" formatCode="0.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8">
    <xf numFmtId="0" fontId="0" fillId="0" borderId="0" xfId="0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3" fillId="2" borderId="6" xfId="1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167" fontId="2" fillId="2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 wrapText="1"/>
    </xf>
    <xf numFmtId="167" fontId="2" fillId="6" borderId="6" xfId="1" applyNumberFormat="1" applyFont="1" applyFill="1" applyBorder="1" applyAlignment="1">
      <alignment horizontal="center" vertical="center"/>
    </xf>
    <xf numFmtId="2" fontId="0" fillId="0" borderId="0" xfId="0" applyNumberFormat="1"/>
    <xf numFmtId="165" fontId="2" fillId="4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6" xfId="1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6" xfId="1" applyNumberFormat="1" applyFont="1" applyFill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167" fontId="2" fillId="6" borderId="3" xfId="1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7" fontId="2" fillId="8" borderId="6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168" fontId="2" fillId="4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/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2" fillId="0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164" fontId="2" fillId="5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view="pageBreakPreview" topLeftCell="A7" zoomScale="80" zoomScaleNormal="100" zoomScaleSheetLayoutView="80" workbookViewId="0">
      <selection activeCell="B34" sqref="B34:H34"/>
    </sheetView>
  </sheetViews>
  <sheetFormatPr defaultRowHeight="15" x14ac:dyDescent="0.25"/>
  <cols>
    <col min="1" max="1" width="4.5703125" customWidth="1"/>
    <col min="2" max="2" width="27.28515625" customWidth="1"/>
    <col min="3" max="3" width="9.28515625" customWidth="1"/>
    <col min="4" max="4" width="10.28515625" customWidth="1"/>
    <col min="5" max="5" width="10" customWidth="1"/>
    <col min="6" max="6" width="8.85546875" customWidth="1"/>
    <col min="7" max="8" width="8.42578125" customWidth="1"/>
    <col min="9" max="10" width="8.5703125" customWidth="1"/>
    <col min="11" max="11" width="8.42578125" customWidth="1"/>
    <col min="12" max="12" width="8.5703125" customWidth="1"/>
    <col min="13" max="13" width="8.28515625" customWidth="1"/>
    <col min="14" max="14" width="8.5703125" style="24" customWidth="1"/>
    <col min="15" max="15" width="9" customWidth="1"/>
    <col min="16" max="16" width="8.5703125" style="24" customWidth="1"/>
    <col min="17" max="17" width="9.28515625" style="24" customWidth="1"/>
    <col min="18" max="18" width="9.140625" style="24" customWidth="1"/>
    <col min="19" max="19" width="9.28515625" customWidth="1"/>
    <col min="20" max="20" width="8.140625" style="24" customWidth="1"/>
    <col min="21" max="21" width="9.28515625" customWidth="1"/>
    <col min="22" max="22" width="10.140625" customWidth="1"/>
    <col min="23" max="23" width="8.7109375" customWidth="1"/>
    <col min="24" max="24" width="8.42578125" customWidth="1"/>
    <col min="25" max="25" width="9.28515625" customWidth="1"/>
    <col min="26" max="26" width="8.28515625" customWidth="1"/>
    <col min="27" max="27" width="9.28515625" customWidth="1"/>
    <col min="28" max="28" width="8.42578125" customWidth="1"/>
    <col min="29" max="29" width="9.28515625" customWidth="1"/>
    <col min="30" max="30" width="8.5703125" customWidth="1"/>
    <col min="31" max="31" width="8.7109375" customWidth="1"/>
    <col min="32" max="32" width="9.42578125" customWidth="1"/>
    <col min="33" max="33" width="9" customWidth="1"/>
    <col min="34" max="34" width="10.5703125" customWidth="1"/>
    <col min="35" max="35" width="10.42578125" customWidth="1"/>
    <col min="36" max="36" width="8" customWidth="1"/>
    <col min="37" max="37" width="9.42578125" customWidth="1"/>
    <col min="38" max="38" width="10.28515625" customWidth="1"/>
    <col min="39" max="39" width="9.42578125" customWidth="1"/>
    <col min="40" max="40" width="8.85546875" customWidth="1"/>
    <col min="41" max="41" width="7.85546875" customWidth="1"/>
    <col min="42" max="42" width="9.28515625" customWidth="1"/>
    <col min="43" max="43" width="2.7109375" customWidth="1"/>
  </cols>
  <sheetData>
    <row r="1" spans="1:43" x14ac:dyDescent="0.25">
      <c r="A1" s="4"/>
      <c r="B1" s="51"/>
      <c r="C1" s="52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3"/>
      <c r="Q1" s="53"/>
      <c r="R1" s="6"/>
      <c r="S1" s="6"/>
      <c r="T1" s="6"/>
      <c r="U1" s="6"/>
      <c r="V1" s="6"/>
      <c r="W1" s="7"/>
      <c r="X1" s="6"/>
      <c r="Y1" s="6"/>
      <c r="Z1" s="7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102" t="s">
        <v>31</v>
      </c>
      <c r="AM1" s="96"/>
      <c r="AN1" s="96"/>
      <c r="AO1" s="96"/>
      <c r="AP1" s="96"/>
      <c r="AQ1" s="4"/>
    </row>
    <row r="2" spans="1:43" x14ac:dyDescent="0.25">
      <c r="A2" s="4"/>
      <c r="B2" s="51"/>
      <c r="C2" s="5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3"/>
      <c r="Q2" s="53"/>
      <c r="R2" s="6"/>
      <c r="S2" s="6"/>
      <c r="T2" s="6"/>
      <c r="U2" s="6"/>
      <c r="V2" s="6"/>
      <c r="W2" s="7"/>
      <c r="X2" s="6"/>
      <c r="Y2" s="6"/>
      <c r="Z2" s="103" t="s">
        <v>32</v>
      </c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4"/>
    </row>
    <row r="3" spans="1:43" x14ac:dyDescent="0.25">
      <c r="A3" s="4"/>
      <c r="B3" s="51"/>
      <c r="C3" s="5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53"/>
      <c r="Q3" s="53"/>
      <c r="R3" s="6"/>
      <c r="S3" s="6"/>
      <c r="T3" s="6"/>
      <c r="U3" s="6"/>
      <c r="V3" s="6"/>
      <c r="W3" s="7"/>
      <c r="X3" s="6"/>
      <c r="Y3" s="6"/>
      <c r="Z3" s="7"/>
      <c r="AA3" s="7"/>
      <c r="AB3" s="6"/>
      <c r="AC3" s="6"/>
      <c r="AD3" s="6"/>
      <c r="AE3" s="6"/>
      <c r="AF3" s="6"/>
      <c r="AG3" s="6"/>
      <c r="AH3" s="6"/>
      <c r="AI3" s="6"/>
      <c r="AJ3" s="6"/>
      <c r="AK3" s="6"/>
      <c r="AL3" s="102" t="s">
        <v>33</v>
      </c>
      <c r="AM3" s="96"/>
      <c r="AN3" s="96"/>
      <c r="AO3" s="96"/>
      <c r="AP3" s="96"/>
      <c r="AQ3" s="4"/>
    </row>
    <row r="4" spans="1:43" x14ac:dyDescent="0.25">
      <c r="A4" s="4"/>
      <c r="B4" s="51"/>
      <c r="C4" s="5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3"/>
      <c r="Q4" s="53"/>
      <c r="R4" s="6"/>
      <c r="S4" s="6"/>
      <c r="T4" s="6"/>
      <c r="U4" s="6"/>
      <c r="V4" s="6"/>
      <c r="W4" s="7"/>
      <c r="X4" s="6"/>
      <c r="Y4" s="6"/>
      <c r="Z4" s="7"/>
      <c r="AA4" s="7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4"/>
      <c r="AQ4" s="4"/>
    </row>
    <row r="5" spans="1:43" ht="15.75" x14ac:dyDescent="0.25">
      <c r="A5" s="4"/>
      <c r="B5" s="51"/>
      <c r="C5" s="52"/>
      <c r="D5" s="63"/>
      <c r="E5" s="100" t="s">
        <v>29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7"/>
      <c r="AA5" s="7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4"/>
      <c r="AQ5" s="4"/>
    </row>
    <row r="6" spans="1:43" ht="15.75" x14ac:dyDescent="0.25">
      <c r="A6" s="4"/>
      <c r="B6" s="51"/>
      <c r="C6" s="52"/>
      <c r="D6" s="63"/>
      <c r="E6" s="100" t="s">
        <v>30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  <c r="AQ6" s="4"/>
    </row>
    <row r="7" spans="1:43" ht="15.75" x14ac:dyDescent="0.25">
      <c r="A7" s="4"/>
      <c r="B7" s="51"/>
      <c r="C7" s="52"/>
      <c r="D7" s="63"/>
      <c r="E7" s="100" t="s">
        <v>41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7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4"/>
      <c r="AQ7" s="4"/>
    </row>
    <row r="8" spans="1:43" hidden="1" x14ac:dyDescent="0.25">
      <c r="A8" s="4"/>
      <c r="B8" s="51"/>
      <c r="C8" s="5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53"/>
      <c r="Q8" s="53"/>
      <c r="R8" s="6"/>
      <c r="S8" s="6"/>
      <c r="T8" s="6"/>
      <c r="U8" s="6"/>
      <c r="V8" s="6"/>
      <c r="W8" s="7"/>
      <c r="X8" s="6"/>
      <c r="Y8" s="6"/>
      <c r="Z8" s="7"/>
      <c r="AA8" s="7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4"/>
      <c r="AQ8" s="4"/>
    </row>
    <row r="9" spans="1:43" x14ac:dyDescent="0.25">
      <c r="A9" s="4"/>
      <c r="B9" s="51"/>
      <c r="C9" s="5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5"/>
      <c r="Q9" s="5"/>
      <c r="R9" s="6"/>
      <c r="S9" s="6"/>
      <c r="T9" s="6"/>
      <c r="U9" s="6"/>
      <c r="V9" s="6"/>
      <c r="W9" s="7"/>
      <c r="X9" s="6"/>
      <c r="Y9" s="6"/>
      <c r="Z9" s="7"/>
      <c r="AA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98" t="s">
        <v>34</v>
      </c>
      <c r="AM9" s="99"/>
      <c r="AN9" s="99"/>
      <c r="AO9" s="99"/>
      <c r="AP9" s="99"/>
      <c r="AQ9" s="4"/>
    </row>
    <row r="10" spans="1:43" ht="15" customHeight="1" x14ac:dyDescent="0.25">
      <c r="A10" s="72" t="s">
        <v>0</v>
      </c>
      <c r="B10" s="72" t="s">
        <v>1</v>
      </c>
      <c r="C10" s="64" t="s">
        <v>2</v>
      </c>
      <c r="D10" s="90" t="s">
        <v>27</v>
      </c>
      <c r="E10" s="91"/>
      <c r="F10" s="92"/>
      <c r="G10" s="93" t="s">
        <v>3</v>
      </c>
      <c r="H10" s="94"/>
      <c r="I10" s="95"/>
      <c r="J10" s="93" t="s">
        <v>4</v>
      </c>
      <c r="K10" s="94"/>
      <c r="L10" s="95"/>
      <c r="M10" s="85" t="s">
        <v>5</v>
      </c>
      <c r="N10" s="86"/>
      <c r="O10" s="87"/>
      <c r="P10" s="85" t="s">
        <v>6</v>
      </c>
      <c r="Q10" s="86"/>
      <c r="R10" s="87"/>
      <c r="S10" s="83" t="s">
        <v>7</v>
      </c>
      <c r="T10" s="83"/>
      <c r="U10" s="83"/>
      <c r="V10" s="88" t="s">
        <v>8</v>
      </c>
      <c r="W10" s="88"/>
      <c r="X10" s="88"/>
      <c r="Y10" s="104" t="s">
        <v>9</v>
      </c>
      <c r="Z10" s="104"/>
      <c r="AA10" s="104"/>
      <c r="AB10" s="89" t="s">
        <v>10</v>
      </c>
      <c r="AC10" s="89"/>
      <c r="AD10" s="89"/>
      <c r="AE10" s="89" t="s">
        <v>11</v>
      </c>
      <c r="AF10" s="89"/>
      <c r="AG10" s="89"/>
      <c r="AH10" s="82" t="s">
        <v>12</v>
      </c>
      <c r="AI10" s="82"/>
      <c r="AJ10" s="82"/>
      <c r="AK10" s="83" t="s">
        <v>13</v>
      </c>
      <c r="AL10" s="83"/>
      <c r="AM10" s="83"/>
      <c r="AN10" s="84" t="s">
        <v>14</v>
      </c>
      <c r="AO10" s="84"/>
      <c r="AP10" s="84"/>
      <c r="AQ10" s="8"/>
    </row>
    <row r="11" spans="1:43" ht="15" customHeight="1" x14ac:dyDescent="0.25">
      <c r="A11" s="73"/>
      <c r="B11" s="73"/>
      <c r="C11" s="65"/>
      <c r="D11" s="9" t="s">
        <v>15</v>
      </c>
      <c r="E11" s="9" t="s">
        <v>16</v>
      </c>
      <c r="F11" s="10" t="s">
        <v>17</v>
      </c>
      <c r="G11" s="11" t="s">
        <v>18</v>
      </c>
      <c r="H11" s="61" t="s">
        <v>19</v>
      </c>
      <c r="I11" s="12" t="s">
        <v>17</v>
      </c>
      <c r="J11" s="11" t="s">
        <v>18</v>
      </c>
      <c r="K11" s="61" t="s">
        <v>19</v>
      </c>
      <c r="L11" s="12" t="s">
        <v>17</v>
      </c>
      <c r="M11" s="11" t="s">
        <v>18</v>
      </c>
      <c r="N11" s="60" t="s">
        <v>19</v>
      </c>
      <c r="O11" s="12" t="s">
        <v>17</v>
      </c>
      <c r="P11" s="11" t="s">
        <v>18</v>
      </c>
      <c r="Q11" s="60" t="s">
        <v>19</v>
      </c>
      <c r="R11" s="60" t="s">
        <v>17</v>
      </c>
      <c r="S11" s="11" t="s">
        <v>18</v>
      </c>
      <c r="T11" s="60" t="s">
        <v>19</v>
      </c>
      <c r="U11" s="12" t="s">
        <v>17</v>
      </c>
      <c r="V11" s="11" t="s">
        <v>18</v>
      </c>
      <c r="W11" s="60" t="s">
        <v>19</v>
      </c>
      <c r="X11" s="12" t="s">
        <v>17</v>
      </c>
      <c r="Y11" s="11" t="s">
        <v>18</v>
      </c>
      <c r="Z11" s="60" t="s">
        <v>19</v>
      </c>
      <c r="AA11" s="61" t="s">
        <v>17</v>
      </c>
      <c r="AB11" s="11" t="s">
        <v>18</v>
      </c>
      <c r="AC11" s="60" t="s">
        <v>19</v>
      </c>
      <c r="AD11" s="12" t="s">
        <v>17</v>
      </c>
      <c r="AE11" s="11" t="s">
        <v>18</v>
      </c>
      <c r="AF11" s="60" t="s">
        <v>19</v>
      </c>
      <c r="AG11" s="12" t="s">
        <v>17</v>
      </c>
      <c r="AH11" s="11" t="s">
        <v>18</v>
      </c>
      <c r="AI11" s="60" t="s">
        <v>19</v>
      </c>
      <c r="AJ11" s="12" t="s">
        <v>17</v>
      </c>
      <c r="AK11" s="11" t="s">
        <v>18</v>
      </c>
      <c r="AL11" s="60" t="s">
        <v>19</v>
      </c>
      <c r="AM11" s="12" t="s">
        <v>17</v>
      </c>
      <c r="AN11" s="13" t="s">
        <v>18</v>
      </c>
      <c r="AO11" s="60" t="s">
        <v>19</v>
      </c>
      <c r="AP11" s="14" t="s">
        <v>17</v>
      </c>
      <c r="AQ11" s="8"/>
    </row>
    <row r="12" spans="1:43" ht="28.5" customHeight="1" x14ac:dyDescent="0.25">
      <c r="A12" s="79"/>
      <c r="B12" s="66" t="s">
        <v>39</v>
      </c>
      <c r="C12" s="16" t="s">
        <v>20</v>
      </c>
      <c r="D12" s="39">
        <f>G12+J12+M12+P12+S12+V12+Y12+AB12+AE12+AH12+AK12+AN12</f>
        <v>435744.45</v>
      </c>
      <c r="E12" s="39">
        <f>H12+K12+N12+Q12+T12+W12+Z12+AC12+AF12+AI12+AL12+AO12</f>
        <v>368742.60700000002</v>
      </c>
      <c r="F12" s="25">
        <f>E12/D12*100</f>
        <v>84.623592337205906</v>
      </c>
      <c r="G12" s="26">
        <f>G17+G22+G27</f>
        <v>13280.8</v>
      </c>
      <c r="H12" s="27">
        <f t="shared" ref="H12:AP15" si="0">H17+H22+H27</f>
        <v>19047.900000000001</v>
      </c>
      <c r="I12" s="26">
        <f>H12/G12*100</f>
        <v>143.42434190711404</v>
      </c>
      <c r="J12" s="26">
        <f t="shared" si="0"/>
        <v>32912.5</v>
      </c>
      <c r="K12" s="27">
        <f t="shared" si="0"/>
        <v>21862.16</v>
      </c>
      <c r="L12" s="26">
        <f>K12/J12*100</f>
        <v>66.425096847702235</v>
      </c>
      <c r="M12" s="26">
        <f t="shared" si="0"/>
        <v>36868.1</v>
      </c>
      <c r="N12" s="28">
        <f t="shared" si="0"/>
        <v>31351.95</v>
      </c>
      <c r="O12" s="26">
        <f t="shared" si="0"/>
        <v>195.46194409354513</v>
      </c>
      <c r="P12" s="26">
        <f t="shared" si="0"/>
        <v>36206.519999999997</v>
      </c>
      <c r="Q12" s="28">
        <f t="shared" si="0"/>
        <v>44496.82</v>
      </c>
      <c r="R12" s="28">
        <f t="shared" si="0"/>
        <v>185.60477317288604</v>
      </c>
      <c r="S12" s="26">
        <f t="shared" si="0"/>
        <v>47381.159999999996</v>
      </c>
      <c r="T12" s="28">
        <f t="shared" si="0"/>
        <v>31546.05</v>
      </c>
      <c r="U12" s="26">
        <f t="shared" si="0"/>
        <v>175.20772127718746</v>
      </c>
      <c r="V12" s="26">
        <f t="shared" si="0"/>
        <v>49901.009999999995</v>
      </c>
      <c r="W12" s="36">
        <f>W13+W14+W15+W16</f>
        <v>61215.56</v>
      </c>
      <c r="X12" s="26">
        <f t="shared" si="0"/>
        <v>231.56279957441993</v>
      </c>
      <c r="Y12" s="26">
        <f t="shared" si="0"/>
        <v>42041.420000000006</v>
      </c>
      <c r="Z12" s="26">
        <f t="shared" si="0"/>
        <v>38389.9</v>
      </c>
      <c r="AA12" s="26">
        <f t="shared" si="0"/>
        <v>264.12991391648154</v>
      </c>
      <c r="AB12" s="26">
        <f t="shared" si="0"/>
        <v>41016.120000000003</v>
      </c>
      <c r="AC12" s="26">
        <f t="shared" si="0"/>
        <v>31509.96</v>
      </c>
      <c r="AD12" s="26">
        <f t="shared" si="0"/>
        <v>651.10911087089801</v>
      </c>
      <c r="AE12" s="26">
        <f t="shared" si="0"/>
        <v>36189.520000000004</v>
      </c>
      <c r="AF12" s="26">
        <f t="shared" si="0"/>
        <v>24560.959999999999</v>
      </c>
      <c r="AG12" s="26">
        <f t="shared" si="0"/>
        <v>253.38541656675204</v>
      </c>
      <c r="AH12" s="26">
        <f t="shared" si="0"/>
        <v>33152.629999999997</v>
      </c>
      <c r="AI12" s="26">
        <f t="shared" si="0"/>
        <v>32334.2</v>
      </c>
      <c r="AJ12" s="26">
        <f t="shared" si="0"/>
        <v>247.96265263404939</v>
      </c>
      <c r="AK12" s="26">
        <f t="shared" si="0"/>
        <v>35167.034999999996</v>
      </c>
      <c r="AL12" s="26">
        <f t="shared" si="0"/>
        <v>32427.147000000001</v>
      </c>
      <c r="AM12" s="26">
        <f t="shared" si="0"/>
        <v>602.75539867889586</v>
      </c>
      <c r="AN12" s="26">
        <f>AN17+AN22+AN27</f>
        <v>31627.635000000002</v>
      </c>
      <c r="AO12" s="26">
        <f t="shared" si="0"/>
        <v>0</v>
      </c>
      <c r="AP12" s="26">
        <f t="shared" si="0"/>
        <v>0</v>
      </c>
      <c r="AQ12" s="17"/>
    </row>
    <row r="13" spans="1:43" ht="39" customHeight="1" x14ac:dyDescent="0.25">
      <c r="A13" s="80"/>
      <c r="B13" s="67"/>
      <c r="C13" s="18" t="s">
        <v>21</v>
      </c>
      <c r="D13" s="41">
        <f>G13+J13+M13+P13+S13+V13+Y13+AB13+AE13+AH13+AK13+AN13</f>
        <v>421027.33</v>
      </c>
      <c r="E13" s="41">
        <f t="shared" ref="E13:E31" si="1">H13+K13+N13+Q13+T13+W13+Z13+AC13+AF13+AI13+AL13+AO13</f>
        <v>354218.43899999995</v>
      </c>
      <c r="F13" s="25">
        <f t="shared" ref="F13:F29" si="2">E13/D13*100</f>
        <v>84.131934855630377</v>
      </c>
      <c r="G13" s="26">
        <f>G18+G23+G28</f>
        <v>13280.8</v>
      </c>
      <c r="H13" s="27">
        <f t="shared" si="0"/>
        <v>19047.900000000001</v>
      </c>
      <c r="I13" s="26">
        <f>H13/G13*100</f>
        <v>143.42434190711404</v>
      </c>
      <c r="J13" s="26">
        <f t="shared" si="0"/>
        <v>32912.5</v>
      </c>
      <c r="K13" s="27">
        <f t="shared" si="0"/>
        <v>21862.16</v>
      </c>
      <c r="L13" s="26">
        <f t="shared" si="0"/>
        <v>2.2336227308603003</v>
      </c>
      <c r="M13" s="26">
        <f t="shared" si="0"/>
        <v>36815.800000000003</v>
      </c>
      <c r="N13" s="28">
        <f>N18+N23+N28</f>
        <v>31351.95</v>
      </c>
      <c r="O13" s="26">
        <v>0</v>
      </c>
      <c r="P13" s="26">
        <f t="shared" si="0"/>
        <v>34719.099999999991</v>
      </c>
      <c r="Q13" s="28">
        <f t="shared" si="0"/>
        <v>44496.82</v>
      </c>
      <c r="R13" s="28">
        <f t="shared" si="0"/>
        <v>281.39948044811138</v>
      </c>
      <c r="S13" s="26">
        <f t="shared" si="0"/>
        <v>44288.929999999993</v>
      </c>
      <c r="T13" s="28">
        <f t="shared" si="0"/>
        <v>31267.039999999997</v>
      </c>
      <c r="U13" s="26">
        <f t="shared" si="0"/>
        <v>172.13007443520539</v>
      </c>
      <c r="V13" s="26">
        <f t="shared" si="0"/>
        <v>48457.579999999994</v>
      </c>
      <c r="W13" s="36">
        <f t="shared" si="0"/>
        <v>61140</v>
      </c>
      <c r="X13" s="26">
        <f t="shared" si="0"/>
        <v>101.07229320962585</v>
      </c>
      <c r="Y13" s="26">
        <f t="shared" si="0"/>
        <v>40646.390000000007</v>
      </c>
      <c r="Z13" s="26">
        <f t="shared" si="0"/>
        <v>38273.83</v>
      </c>
      <c r="AA13" s="26">
        <f t="shared" si="0"/>
        <v>237.78874747793191</v>
      </c>
      <c r="AB13" s="26">
        <f t="shared" si="0"/>
        <v>39561.590000000004</v>
      </c>
      <c r="AC13" s="26">
        <f t="shared" si="0"/>
        <v>21420.639999999999</v>
      </c>
      <c r="AD13" s="26">
        <f t="shared" si="0"/>
        <v>276.31252500352872</v>
      </c>
      <c r="AE13" s="26">
        <f t="shared" si="0"/>
        <v>34660.19</v>
      </c>
      <c r="AF13" s="26">
        <f t="shared" si="0"/>
        <v>23052.53</v>
      </c>
      <c r="AG13" s="26">
        <f t="shared" si="0"/>
        <v>57.883783944482673</v>
      </c>
      <c r="AH13" s="26">
        <f t="shared" si="0"/>
        <v>31710.799999999999</v>
      </c>
      <c r="AI13" s="26">
        <f t="shared" si="0"/>
        <v>30725.360000000001</v>
      </c>
      <c r="AJ13" s="26">
        <f t="shared" si="0"/>
        <v>11.922459496283505</v>
      </c>
      <c r="AK13" s="26">
        <f t="shared" si="0"/>
        <v>33741.014999999999</v>
      </c>
      <c r="AL13" s="26">
        <f t="shared" si="0"/>
        <v>31580.208999999999</v>
      </c>
      <c r="AM13" s="26">
        <f t="shared" si="0"/>
        <v>7618.2328684341473</v>
      </c>
      <c r="AN13" s="26">
        <f>AN18+AN23+AN28</f>
        <v>30232.635000000002</v>
      </c>
      <c r="AO13" s="26">
        <f t="shared" si="0"/>
        <v>0</v>
      </c>
      <c r="AP13" s="43">
        <v>0</v>
      </c>
      <c r="AQ13" s="19"/>
    </row>
    <row r="14" spans="1:43" ht="26.25" customHeight="1" x14ac:dyDescent="0.25">
      <c r="A14" s="80"/>
      <c r="B14" s="67"/>
      <c r="C14" s="18" t="s">
        <v>22</v>
      </c>
      <c r="D14" s="41">
        <f t="shared" ref="D14:D26" si="3">G14+J14+M14+P14+S14+V14+Y14+AB14+AE14+AH14+AK14+AN14</f>
        <v>9266.84</v>
      </c>
      <c r="E14" s="41">
        <f>H14+K14+N14+Q14+T14+W14+Z14+AC14+AF14+AI14+AL14+AO14</f>
        <v>9099.31</v>
      </c>
      <c r="F14" s="25">
        <f t="shared" si="2"/>
        <v>98.192156117943114</v>
      </c>
      <c r="G14" s="26">
        <f>G19+G24+G29</f>
        <v>0</v>
      </c>
      <c r="H14" s="27">
        <f>H19+H29</f>
        <v>0</v>
      </c>
      <c r="I14" s="27" t="e">
        <f>H14/G14*100</f>
        <v>#DIV/0!</v>
      </c>
      <c r="J14" s="26">
        <f>J19+J24+J29</f>
        <v>0</v>
      </c>
      <c r="K14" s="27">
        <f>K19+K24+K29</f>
        <v>0</v>
      </c>
      <c r="L14" s="27" t="e">
        <f t="shared" ref="L14:L29" si="4">K14/J14*100</f>
        <v>#DIV/0!</v>
      </c>
      <c r="M14" s="26">
        <f>M19+M24+M29</f>
        <v>52.3</v>
      </c>
      <c r="N14" s="28">
        <f>N19+N24+N29</f>
        <v>0</v>
      </c>
      <c r="O14" s="27">
        <f t="shared" ref="O14:O29" si="5">N14/M14*100</f>
        <v>0</v>
      </c>
      <c r="P14" s="26">
        <f t="shared" si="0"/>
        <v>881.84</v>
      </c>
      <c r="Q14" s="28">
        <f>Q19+Q24+Q29</f>
        <v>0</v>
      </c>
      <c r="R14" s="28">
        <f t="shared" ref="R14:R29" si="6">Q14/P14*100</f>
        <v>0</v>
      </c>
      <c r="S14" s="29">
        <f t="shared" si="0"/>
        <v>2486.6400000000003</v>
      </c>
      <c r="T14" s="28">
        <f>T19+T24+T29</f>
        <v>279.01</v>
      </c>
      <c r="U14" s="27">
        <f t="shared" ref="U14:U29" si="7">T14/S14*100</f>
        <v>11.220361612456967</v>
      </c>
      <c r="V14" s="29">
        <f t="shared" si="0"/>
        <v>837.84</v>
      </c>
      <c r="W14" s="37">
        <f>W19+W24+W29</f>
        <v>75.56</v>
      </c>
      <c r="X14" s="27">
        <f t="shared" ref="X14:X29" si="8">W14/V14*100</f>
        <v>9.0184283395397689</v>
      </c>
      <c r="Y14" s="29">
        <f t="shared" si="0"/>
        <v>789.44</v>
      </c>
      <c r="Z14" s="28">
        <f>Z19+Z24+Z29</f>
        <v>116.07</v>
      </c>
      <c r="AA14" s="27">
        <f t="shared" ref="AA14:AA29" si="9">Z14/Y14*100</f>
        <v>14.702827320632345</v>
      </c>
      <c r="AB14" s="29">
        <f t="shared" si="0"/>
        <v>848.94</v>
      </c>
      <c r="AC14" s="28">
        <f>AC19+AC24+AC29</f>
        <v>6157.14</v>
      </c>
      <c r="AD14" s="27">
        <f t="shared" ref="AD14:AD29" si="10">AC14/AB14*100</f>
        <v>725.27387094494304</v>
      </c>
      <c r="AE14" s="29">
        <f t="shared" si="0"/>
        <v>923.74</v>
      </c>
      <c r="AF14" s="28">
        <f>AF19+AF24+AF29</f>
        <v>920.67</v>
      </c>
      <c r="AG14" s="27">
        <f t="shared" ref="AG14:AG29" si="11">AF14/AE14*100</f>
        <v>99.667655400870373</v>
      </c>
      <c r="AH14" s="29">
        <f t="shared" si="0"/>
        <v>836.24</v>
      </c>
      <c r="AI14" s="28">
        <f>AI19+AI24+AI29</f>
        <v>1019.96</v>
      </c>
      <c r="AJ14" s="27">
        <f t="shared" ref="AJ14:AJ27" si="12">AI14/AH14*100</f>
        <v>121.9697694441787</v>
      </c>
      <c r="AK14" s="29">
        <f t="shared" si="0"/>
        <v>820.43</v>
      </c>
      <c r="AL14" s="28">
        <f>AL19</f>
        <v>530.9</v>
      </c>
      <c r="AM14" s="27">
        <f t="shared" ref="AM14:AM29" si="13">AL14/AK14*100</f>
        <v>64.709969162512337</v>
      </c>
      <c r="AN14" s="44">
        <f t="shared" si="0"/>
        <v>789.43</v>
      </c>
      <c r="AO14" s="28">
        <v>0</v>
      </c>
      <c r="AP14" s="45">
        <v>0</v>
      </c>
      <c r="AQ14" s="20"/>
    </row>
    <row r="15" spans="1:43" ht="26.25" customHeight="1" x14ac:dyDescent="0.25">
      <c r="A15" s="80"/>
      <c r="B15" s="67"/>
      <c r="C15" s="18" t="s">
        <v>23</v>
      </c>
      <c r="D15" s="41">
        <f>G15+J15+M15+P15+S15+V15+Y15+AB15+AE15+AH15+AK15+AN15</f>
        <v>5450.2800000000007</v>
      </c>
      <c r="E15" s="41">
        <f t="shared" si="1"/>
        <v>5424.8580000000002</v>
      </c>
      <c r="F15" s="25">
        <v>0</v>
      </c>
      <c r="G15" s="26">
        <f t="shared" ref="G15" si="14">G20+G25+G30</f>
        <v>0</v>
      </c>
      <c r="H15" s="27">
        <f>H20+H25+H30</f>
        <v>0</v>
      </c>
      <c r="I15" s="27">
        <v>0</v>
      </c>
      <c r="J15" s="26">
        <f t="shared" ref="J15" si="15">J20+J25+J30</f>
        <v>0</v>
      </c>
      <c r="K15" s="27">
        <v>0</v>
      </c>
      <c r="L15" s="27">
        <v>0</v>
      </c>
      <c r="M15" s="26">
        <f>M20+M25+M30</f>
        <v>0</v>
      </c>
      <c r="N15" s="28">
        <f>N20+N25+N30</f>
        <v>0</v>
      </c>
      <c r="O15" s="27">
        <v>0</v>
      </c>
      <c r="P15" s="26">
        <f t="shared" si="0"/>
        <v>605.58000000000004</v>
      </c>
      <c r="Q15" s="28">
        <f>Q20+Q24+Q30</f>
        <v>0</v>
      </c>
      <c r="R15" s="28">
        <v>0</v>
      </c>
      <c r="S15" s="26">
        <f t="shared" si="0"/>
        <v>605.59</v>
      </c>
      <c r="T15" s="28">
        <v>0</v>
      </c>
      <c r="U15" s="27">
        <v>0</v>
      </c>
      <c r="V15" s="26">
        <f t="shared" si="0"/>
        <v>605.59</v>
      </c>
      <c r="W15" s="37">
        <v>0</v>
      </c>
      <c r="X15" s="27">
        <v>0</v>
      </c>
      <c r="Y15" s="26">
        <f>Y20</f>
        <v>605.59</v>
      </c>
      <c r="Z15" s="28">
        <v>0</v>
      </c>
      <c r="AA15" s="27">
        <v>0</v>
      </c>
      <c r="AB15" s="26">
        <f>AB20</f>
        <v>605.59</v>
      </c>
      <c r="AC15" s="28">
        <f>AC20</f>
        <v>3932.18</v>
      </c>
      <c r="AD15" s="27">
        <v>0</v>
      </c>
      <c r="AE15" s="26">
        <f t="shared" si="0"/>
        <v>605.59</v>
      </c>
      <c r="AF15" s="28">
        <f>AF20</f>
        <v>587.76</v>
      </c>
      <c r="AG15" s="27">
        <v>0</v>
      </c>
      <c r="AH15" s="26">
        <f t="shared" si="0"/>
        <v>605.59</v>
      </c>
      <c r="AI15" s="28">
        <v>588.88</v>
      </c>
      <c r="AJ15" s="27">
        <v>0</v>
      </c>
      <c r="AK15" s="26">
        <f t="shared" si="0"/>
        <v>605.59</v>
      </c>
      <c r="AL15" s="28">
        <f>AL20</f>
        <v>316.03800000000001</v>
      </c>
      <c r="AM15" s="27">
        <v>0</v>
      </c>
      <c r="AN15" s="46">
        <f t="shared" si="0"/>
        <v>605.57000000000005</v>
      </c>
      <c r="AO15" s="28">
        <v>0</v>
      </c>
      <c r="AP15" s="45">
        <v>0</v>
      </c>
      <c r="AQ15" s="20"/>
    </row>
    <row r="16" spans="1:43" ht="43.5" customHeight="1" x14ac:dyDescent="0.25">
      <c r="A16" s="81"/>
      <c r="B16" s="68"/>
      <c r="C16" s="16" t="s">
        <v>24</v>
      </c>
      <c r="D16" s="41">
        <f t="shared" si="3"/>
        <v>0</v>
      </c>
      <c r="E16" s="41">
        <f t="shared" si="1"/>
        <v>0</v>
      </c>
      <c r="F16" s="25">
        <v>0</v>
      </c>
      <c r="G16" s="30">
        <v>0</v>
      </c>
      <c r="H16" s="25">
        <f>H21+H26+H31</f>
        <v>0</v>
      </c>
      <c r="I16" s="27">
        <v>0</v>
      </c>
      <c r="J16" s="30">
        <v>0</v>
      </c>
      <c r="K16" s="27">
        <v>0</v>
      </c>
      <c r="L16" s="27">
        <v>0</v>
      </c>
      <c r="M16" s="30">
        <v>0</v>
      </c>
      <c r="N16" s="31">
        <f>N21+N26+N31</f>
        <v>0</v>
      </c>
      <c r="O16" s="27">
        <v>0</v>
      </c>
      <c r="P16" s="30">
        <v>0</v>
      </c>
      <c r="Q16" s="31">
        <v>0</v>
      </c>
      <c r="R16" s="28">
        <v>0</v>
      </c>
      <c r="S16" s="30">
        <v>0</v>
      </c>
      <c r="T16" s="31">
        <v>0</v>
      </c>
      <c r="U16" s="27">
        <v>0</v>
      </c>
      <c r="V16" s="30">
        <v>0</v>
      </c>
      <c r="W16" s="38">
        <v>0</v>
      </c>
      <c r="X16" s="27">
        <v>0</v>
      </c>
      <c r="Y16" s="30">
        <v>0</v>
      </c>
      <c r="Z16" s="31">
        <v>0</v>
      </c>
      <c r="AA16" s="27">
        <v>0</v>
      </c>
      <c r="AB16" s="30">
        <v>0</v>
      </c>
      <c r="AC16" s="31">
        <v>0</v>
      </c>
      <c r="AD16" s="27">
        <v>0</v>
      </c>
      <c r="AE16" s="30">
        <v>0</v>
      </c>
      <c r="AF16" s="25">
        <v>0</v>
      </c>
      <c r="AG16" s="27">
        <v>0</v>
      </c>
      <c r="AH16" s="30">
        <v>0</v>
      </c>
      <c r="AI16" s="31">
        <v>0</v>
      </c>
      <c r="AJ16" s="27">
        <v>0</v>
      </c>
      <c r="AK16" s="30">
        <v>0</v>
      </c>
      <c r="AL16" s="31">
        <v>0</v>
      </c>
      <c r="AM16" s="27">
        <v>0</v>
      </c>
      <c r="AN16" s="47">
        <v>0</v>
      </c>
      <c r="AO16" s="31">
        <v>0</v>
      </c>
      <c r="AP16" s="31">
        <v>0</v>
      </c>
      <c r="AQ16" s="20"/>
    </row>
    <row r="17" spans="1:43" ht="39" customHeight="1" x14ac:dyDescent="0.25">
      <c r="A17" s="75" t="s">
        <v>25</v>
      </c>
      <c r="B17" s="105" t="s">
        <v>37</v>
      </c>
      <c r="C17" s="16" t="s">
        <v>20</v>
      </c>
      <c r="D17" s="39">
        <f>G17+J17+M17+P17+S17+V17+Y17+AB17+AE17+AH17+AK17+AN17</f>
        <v>21961.634000000002</v>
      </c>
      <c r="E17" s="39">
        <f t="shared" si="1"/>
        <v>20816.358</v>
      </c>
      <c r="F17" s="32">
        <f t="shared" ref="F17:O17" si="16">F18+F19+F20</f>
        <v>185.04670564328049</v>
      </c>
      <c r="G17" s="32">
        <f t="shared" si="16"/>
        <v>0</v>
      </c>
      <c r="H17" s="32">
        <f t="shared" si="16"/>
        <v>0</v>
      </c>
      <c r="I17" s="32" t="e">
        <f t="shared" si="16"/>
        <v>#DIV/0!</v>
      </c>
      <c r="J17" s="32">
        <f t="shared" si="16"/>
        <v>126.7</v>
      </c>
      <c r="K17" s="32">
        <f t="shared" si="16"/>
        <v>2.83</v>
      </c>
      <c r="L17" s="32" t="e">
        <f t="shared" si="16"/>
        <v>#DIV/0!</v>
      </c>
      <c r="M17" s="32">
        <f t="shared" si="16"/>
        <v>175.2</v>
      </c>
      <c r="N17" s="32">
        <f t="shared" si="16"/>
        <v>48.19</v>
      </c>
      <c r="O17" s="32">
        <f t="shared" si="16"/>
        <v>39.21074043938161</v>
      </c>
      <c r="P17" s="32">
        <f>P18+P19+P20+P21</f>
        <v>1506.6200000000001</v>
      </c>
      <c r="Q17" s="32">
        <f>Q18+Q19+Q20+Q21</f>
        <v>18.63</v>
      </c>
      <c r="R17" s="33">
        <f t="shared" si="6"/>
        <v>1.236542724774661</v>
      </c>
      <c r="S17" s="32">
        <f>S18+S20+S19</f>
        <v>4912.380000000001</v>
      </c>
      <c r="T17" s="32">
        <f>T18+T19+T20</f>
        <v>354.25</v>
      </c>
      <c r="U17" s="33">
        <f t="shared" si="7"/>
        <v>7.2113720844071496</v>
      </c>
      <c r="V17" s="32">
        <f>V18+V19+V20</f>
        <v>4110.26</v>
      </c>
      <c r="W17" s="39">
        <f>W18+W19+W21+W20</f>
        <v>416.03000000000003</v>
      </c>
      <c r="X17" s="33">
        <f t="shared" si="8"/>
        <v>10.121744123242813</v>
      </c>
      <c r="Y17" s="32">
        <f>Y18+Y19+Y20</f>
        <v>3197.4700000000003</v>
      </c>
      <c r="Z17" s="32">
        <f>Z18+Z19</f>
        <v>2746.1600000000003</v>
      </c>
      <c r="AA17" s="33">
        <f t="shared" si="9"/>
        <v>85.885403146862998</v>
      </c>
      <c r="AB17" s="32">
        <f>AB18+AB19+AB20</f>
        <v>1964.4700000000003</v>
      </c>
      <c r="AC17" s="32">
        <f>AC18+AC19+AC20</f>
        <v>11403.960000000001</v>
      </c>
      <c r="AD17" s="33">
        <f t="shared" si="10"/>
        <v>580.51077389830334</v>
      </c>
      <c r="AE17" s="32">
        <f>AE18+AE19+AE20</f>
        <v>1661.4180000000001</v>
      </c>
      <c r="AF17" s="32">
        <f>AF18+AF19+AF20</f>
        <v>2168.62</v>
      </c>
      <c r="AG17" s="33">
        <f t="shared" si="11"/>
        <v>130.52825959511694</v>
      </c>
      <c r="AH17" s="32">
        <f>AH18+AH19+AH20</f>
        <v>1470.528</v>
      </c>
      <c r="AI17" s="32">
        <f>AI18+AI19+AI20</f>
        <v>2050.87</v>
      </c>
      <c r="AJ17" s="33">
        <f t="shared" si="12"/>
        <v>139.46487248117683</v>
      </c>
      <c r="AK17" s="32">
        <f>AK18+AK19+AK20</f>
        <v>1436.5529999999999</v>
      </c>
      <c r="AL17" s="32">
        <f>AL18+AL19+AL20</f>
        <v>1606.818</v>
      </c>
      <c r="AM17" s="33">
        <f t="shared" si="13"/>
        <v>111.85232984790676</v>
      </c>
      <c r="AN17" s="32">
        <f>AN18+AN19+AN20</f>
        <v>1400.0349999999999</v>
      </c>
      <c r="AO17" s="32">
        <v>0</v>
      </c>
      <c r="AP17" s="32">
        <v>0</v>
      </c>
      <c r="AQ17" s="17"/>
    </row>
    <row r="18" spans="1:43" ht="26.25" customHeight="1" x14ac:dyDescent="0.25">
      <c r="A18" s="76"/>
      <c r="B18" s="106"/>
      <c r="C18" s="18" t="s">
        <v>21</v>
      </c>
      <c r="D18" s="41">
        <f>G18+J18+M18+P18+S18+V18+Y18+AB18+AE18+AH18+AK18+AN18</f>
        <v>7244.514000000001</v>
      </c>
      <c r="E18" s="41">
        <f t="shared" si="1"/>
        <v>6292.1900000000005</v>
      </c>
      <c r="F18" s="25">
        <f t="shared" si="2"/>
        <v>86.854549525337376</v>
      </c>
      <c r="G18" s="30">
        <v>0</v>
      </c>
      <c r="H18" s="25">
        <v>0</v>
      </c>
      <c r="I18" s="27" t="e">
        <f t="shared" ref="I18:I29" si="17">H18/G18*100</f>
        <v>#DIV/0!</v>
      </c>
      <c r="J18" s="30">
        <f>123.7+3</f>
        <v>126.7</v>
      </c>
      <c r="K18" s="27">
        <v>2.83</v>
      </c>
      <c r="L18" s="27">
        <f t="shared" si="4"/>
        <v>2.2336227308603003</v>
      </c>
      <c r="M18" s="30">
        <v>122.9</v>
      </c>
      <c r="N18" s="25">
        <v>48.19</v>
      </c>
      <c r="O18" s="27">
        <f t="shared" si="5"/>
        <v>39.21074043938161</v>
      </c>
      <c r="P18" s="30">
        <v>19.2</v>
      </c>
      <c r="Q18" s="25">
        <v>18.63</v>
      </c>
      <c r="R18" s="28">
        <f t="shared" si="6"/>
        <v>97.03125</v>
      </c>
      <c r="S18" s="30">
        <f>1813.9+6.25</f>
        <v>1820.15</v>
      </c>
      <c r="T18" s="25">
        <v>75.239999999999995</v>
      </c>
      <c r="U18" s="27">
        <f t="shared" si="7"/>
        <v>4.1337252424250748</v>
      </c>
      <c r="V18" s="56">
        <v>2666.83</v>
      </c>
      <c r="W18" s="57">
        <v>340.47</v>
      </c>
      <c r="X18" s="27">
        <f t="shared" si="8"/>
        <v>12.766843030864361</v>
      </c>
      <c r="Y18" s="30">
        <f>1822+6.25-30.81+5</f>
        <v>1802.44</v>
      </c>
      <c r="Z18" s="25">
        <v>2630.09</v>
      </c>
      <c r="AA18" s="27">
        <f>Z18/Y18*100</f>
        <v>145.91831073433789</v>
      </c>
      <c r="AB18" s="30">
        <f>534.5+6.25-30.81</f>
        <v>509.94</v>
      </c>
      <c r="AC18" s="25">
        <v>1314.64</v>
      </c>
      <c r="AD18" s="27">
        <f t="shared" si="10"/>
        <v>257.80287877005139</v>
      </c>
      <c r="AE18" s="30">
        <f>142.5+6.25-30.81+14.148</f>
        <v>132.08799999999999</v>
      </c>
      <c r="AF18" s="25">
        <v>660.19</v>
      </c>
      <c r="AG18" s="27">
        <v>0</v>
      </c>
      <c r="AH18" s="30">
        <f>8.3+6.25+14.148</f>
        <v>28.698</v>
      </c>
      <c r="AI18" s="25">
        <v>442.03</v>
      </c>
      <c r="AJ18" s="27">
        <v>0</v>
      </c>
      <c r="AK18" s="30">
        <f>5.5+6.25+14.148-15.365</f>
        <v>10.532999999999999</v>
      </c>
      <c r="AL18" s="54">
        <v>759.88</v>
      </c>
      <c r="AM18" s="27">
        <f t="shared" si="13"/>
        <v>7214.2789328776234</v>
      </c>
      <c r="AN18" s="47">
        <f>6.25+14.15-15.365</f>
        <v>5.0349999999999984</v>
      </c>
      <c r="AO18" s="31">
        <v>0</v>
      </c>
      <c r="AP18" s="43">
        <v>0</v>
      </c>
      <c r="AQ18" s="19"/>
    </row>
    <row r="19" spans="1:43" ht="26.25" customHeight="1" x14ac:dyDescent="0.25">
      <c r="A19" s="76"/>
      <c r="B19" s="106"/>
      <c r="C19" s="16" t="s">
        <v>22</v>
      </c>
      <c r="D19" s="41">
        <f>G19+J19+M19+P19+S19+V19+Y19+AB19+AE19+AH19+AK19+AN19</f>
        <v>9266.84</v>
      </c>
      <c r="E19" s="41">
        <f t="shared" si="1"/>
        <v>9099.31</v>
      </c>
      <c r="F19" s="25">
        <f t="shared" si="2"/>
        <v>98.192156117943114</v>
      </c>
      <c r="G19" s="30">
        <v>0</v>
      </c>
      <c r="H19" s="25">
        <v>0</v>
      </c>
      <c r="I19" s="27" t="e">
        <f t="shared" si="17"/>
        <v>#DIV/0!</v>
      </c>
      <c r="J19" s="30">
        <v>0</v>
      </c>
      <c r="K19" s="27">
        <v>0</v>
      </c>
      <c r="L19" s="27" t="e">
        <f>K19/J19*100</f>
        <v>#DIV/0!</v>
      </c>
      <c r="M19" s="30">
        <v>52.3</v>
      </c>
      <c r="N19" s="31">
        <v>0</v>
      </c>
      <c r="O19" s="27">
        <f t="shared" si="5"/>
        <v>0</v>
      </c>
      <c r="P19" s="30">
        <f>117.4+764.44</f>
        <v>881.84</v>
      </c>
      <c r="Q19" s="31">
        <v>0</v>
      </c>
      <c r="R19" s="28">
        <f t="shared" si="6"/>
        <v>0</v>
      </c>
      <c r="S19" s="30">
        <f>1697.2+764.44+25</f>
        <v>2486.6400000000003</v>
      </c>
      <c r="T19" s="25">
        <v>279.01</v>
      </c>
      <c r="U19" s="27">
        <f t="shared" si="7"/>
        <v>11.220361612456967</v>
      </c>
      <c r="V19" s="30">
        <f>48.4+764.44+25</f>
        <v>837.84</v>
      </c>
      <c r="W19" s="57">
        <v>75.56</v>
      </c>
      <c r="X19" s="27">
        <f t="shared" si="8"/>
        <v>9.0184283395397689</v>
      </c>
      <c r="Y19" s="30">
        <f>764.44+25</f>
        <v>789.44</v>
      </c>
      <c r="Z19" s="25">
        <v>116.07</v>
      </c>
      <c r="AA19" s="27">
        <f t="shared" si="9"/>
        <v>14.702827320632345</v>
      </c>
      <c r="AB19" s="30">
        <f>59.5+764.44+25</f>
        <v>848.94</v>
      </c>
      <c r="AC19" s="25">
        <v>6157.14</v>
      </c>
      <c r="AD19" s="27">
        <f t="shared" si="10"/>
        <v>725.27387094494304</v>
      </c>
      <c r="AE19" s="30">
        <f>134.3+764.44+25</f>
        <v>923.74</v>
      </c>
      <c r="AF19" s="25">
        <v>920.67</v>
      </c>
      <c r="AG19" s="27">
        <f t="shared" si="11"/>
        <v>99.667655400870373</v>
      </c>
      <c r="AH19" s="30">
        <f>46.8+764.44+25</f>
        <v>836.24</v>
      </c>
      <c r="AI19" s="25">
        <v>1019.96</v>
      </c>
      <c r="AJ19" s="27">
        <v>0</v>
      </c>
      <c r="AK19" s="30">
        <f>31+764.43+25</f>
        <v>820.43</v>
      </c>
      <c r="AL19" s="54">
        <v>530.9</v>
      </c>
      <c r="AM19" s="27">
        <v>0</v>
      </c>
      <c r="AN19" s="47">
        <f>764.43+25</f>
        <v>789.43</v>
      </c>
      <c r="AO19" s="31">
        <v>0</v>
      </c>
      <c r="AP19" s="43">
        <v>0</v>
      </c>
      <c r="AQ19" s="20"/>
    </row>
    <row r="20" spans="1:43" ht="26.25" customHeight="1" x14ac:dyDescent="0.25">
      <c r="A20" s="76"/>
      <c r="B20" s="106"/>
      <c r="C20" s="18" t="s">
        <v>23</v>
      </c>
      <c r="D20" s="41">
        <f t="shared" si="3"/>
        <v>5450.2800000000007</v>
      </c>
      <c r="E20" s="41">
        <f t="shared" si="1"/>
        <v>5424.8580000000002</v>
      </c>
      <c r="F20" s="25">
        <v>0</v>
      </c>
      <c r="G20" s="30">
        <v>0</v>
      </c>
      <c r="H20" s="25">
        <v>0</v>
      </c>
      <c r="I20" s="27">
        <v>0</v>
      </c>
      <c r="J20" s="30">
        <v>0</v>
      </c>
      <c r="K20" s="27">
        <v>0</v>
      </c>
      <c r="L20" s="27">
        <v>0</v>
      </c>
      <c r="M20" s="30">
        <v>0</v>
      </c>
      <c r="N20" s="31">
        <v>0</v>
      </c>
      <c r="O20" s="27">
        <v>0</v>
      </c>
      <c r="P20" s="30">
        <v>605.58000000000004</v>
      </c>
      <c r="Q20" s="31">
        <v>0</v>
      </c>
      <c r="R20" s="28">
        <v>0</v>
      </c>
      <c r="S20" s="30">
        <v>605.59</v>
      </c>
      <c r="T20" s="31">
        <v>0</v>
      </c>
      <c r="U20" s="27">
        <v>0</v>
      </c>
      <c r="V20" s="30">
        <v>605.59</v>
      </c>
      <c r="W20" s="38">
        <v>0</v>
      </c>
      <c r="X20" s="27">
        <v>0</v>
      </c>
      <c r="Y20" s="30">
        <v>605.59</v>
      </c>
      <c r="Z20" s="31">
        <v>0</v>
      </c>
      <c r="AA20" s="27">
        <v>0</v>
      </c>
      <c r="AB20" s="30">
        <v>605.59</v>
      </c>
      <c r="AC20" s="25">
        <v>3932.18</v>
      </c>
      <c r="AD20" s="27">
        <v>0</v>
      </c>
      <c r="AE20" s="30">
        <v>605.59</v>
      </c>
      <c r="AF20" s="25">
        <v>587.76</v>
      </c>
      <c r="AG20" s="27">
        <v>0</v>
      </c>
      <c r="AH20" s="30">
        <v>605.59</v>
      </c>
      <c r="AI20" s="25">
        <v>588.88</v>
      </c>
      <c r="AJ20" s="27">
        <v>0</v>
      </c>
      <c r="AK20" s="30">
        <v>605.59</v>
      </c>
      <c r="AL20" s="54">
        <v>316.03800000000001</v>
      </c>
      <c r="AM20" s="27">
        <v>0</v>
      </c>
      <c r="AN20" s="47">
        <v>605.57000000000005</v>
      </c>
      <c r="AO20" s="31">
        <v>0</v>
      </c>
      <c r="AP20" s="43">
        <v>0</v>
      </c>
      <c r="AQ20" s="20"/>
    </row>
    <row r="21" spans="1:43" ht="34.5" customHeight="1" x14ac:dyDescent="0.25">
      <c r="A21" s="77"/>
      <c r="B21" s="107"/>
      <c r="C21" s="16" t="s">
        <v>24</v>
      </c>
      <c r="D21" s="41">
        <f t="shared" si="3"/>
        <v>0</v>
      </c>
      <c r="E21" s="41">
        <f t="shared" si="1"/>
        <v>0</v>
      </c>
      <c r="F21" s="25">
        <v>0</v>
      </c>
      <c r="G21" s="30">
        <v>0</v>
      </c>
      <c r="H21" s="25">
        <v>0</v>
      </c>
      <c r="I21" s="27">
        <v>0</v>
      </c>
      <c r="J21" s="30">
        <v>0</v>
      </c>
      <c r="K21" s="27">
        <v>0</v>
      </c>
      <c r="L21" s="27">
        <v>0</v>
      </c>
      <c r="M21" s="30">
        <v>0</v>
      </c>
      <c r="N21" s="31">
        <v>0</v>
      </c>
      <c r="O21" s="27">
        <v>0</v>
      </c>
      <c r="P21" s="30">
        <v>0</v>
      </c>
      <c r="Q21" s="31">
        <v>0</v>
      </c>
      <c r="R21" s="28">
        <v>0</v>
      </c>
      <c r="S21" s="30">
        <v>0</v>
      </c>
      <c r="T21" s="31">
        <v>0</v>
      </c>
      <c r="U21" s="27">
        <v>0</v>
      </c>
      <c r="V21" s="30">
        <v>0</v>
      </c>
      <c r="W21" s="38">
        <v>0</v>
      </c>
      <c r="X21" s="27">
        <v>0</v>
      </c>
      <c r="Y21" s="30">
        <v>0</v>
      </c>
      <c r="Z21" s="31">
        <v>0</v>
      </c>
      <c r="AA21" s="27">
        <v>0</v>
      </c>
      <c r="AB21" s="30">
        <v>0</v>
      </c>
      <c r="AC21" s="31">
        <v>0</v>
      </c>
      <c r="AD21" s="27">
        <v>0</v>
      </c>
      <c r="AE21" s="30">
        <v>0</v>
      </c>
      <c r="AF21" s="31">
        <v>0</v>
      </c>
      <c r="AG21" s="27">
        <v>0</v>
      </c>
      <c r="AH21" s="30">
        <v>0</v>
      </c>
      <c r="AI21" s="31">
        <v>0</v>
      </c>
      <c r="AJ21" s="27">
        <v>0</v>
      </c>
      <c r="AK21" s="30">
        <v>0</v>
      </c>
      <c r="AL21" s="31">
        <v>0</v>
      </c>
      <c r="AM21" s="27">
        <v>0</v>
      </c>
      <c r="AN21" s="47">
        <v>0</v>
      </c>
      <c r="AO21" s="31">
        <v>0</v>
      </c>
      <c r="AP21" s="31">
        <v>0</v>
      </c>
      <c r="AQ21" s="20"/>
    </row>
    <row r="22" spans="1:43" ht="37.5" customHeight="1" x14ac:dyDescent="0.25">
      <c r="A22" s="75" t="s">
        <v>26</v>
      </c>
      <c r="B22" s="69" t="s">
        <v>38</v>
      </c>
      <c r="C22" s="16" t="s">
        <v>20</v>
      </c>
      <c r="D22" s="39">
        <f>G22+J22+M22+P22+S22+V22+Y22+AB22+AE22+AH22+AK22+AN22</f>
        <v>6147.9350000000013</v>
      </c>
      <c r="E22" s="39">
        <f t="shared" si="1"/>
        <v>5037.3490000000002</v>
      </c>
      <c r="F22" s="32">
        <f t="shared" si="2"/>
        <v>81.935625539307082</v>
      </c>
      <c r="G22" s="32">
        <f>G23+G24</f>
        <v>0</v>
      </c>
      <c r="H22" s="32">
        <f>H23+H24+H25+H26</f>
        <v>0</v>
      </c>
      <c r="I22" s="33">
        <v>0</v>
      </c>
      <c r="J22" s="32">
        <f>J23+J24+J25</f>
        <v>150</v>
      </c>
      <c r="K22" s="33">
        <f>K23+K24+K25+K26</f>
        <v>40.53</v>
      </c>
      <c r="L22" s="33">
        <v>0</v>
      </c>
      <c r="M22" s="32">
        <f>M23+M24+M25</f>
        <v>895.4</v>
      </c>
      <c r="N22" s="32">
        <f>N23+N24+N25+N26</f>
        <v>631.88</v>
      </c>
      <c r="O22" s="33">
        <f t="shared" si="5"/>
        <v>70.569577842305122</v>
      </c>
      <c r="P22" s="32">
        <f>P23+P24+P25</f>
        <v>437</v>
      </c>
      <c r="Q22" s="32">
        <f>Q23+Q24+Q25+Q26</f>
        <v>241.48</v>
      </c>
      <c r="R22" s="33">
        <f t="shared" si="6"/>
        <v>55.258581235697932</v>
      </c>
      <c r="S22" s="32">
        <f>S23+S24+S25</f>
        <v>756.48</v>
      </c>
      <c r="T22" s="32">
        <f>T23</f>
        <v>718.2</v>
      </c>
      <c r="U22" s="33">
        <f t="shared" si="7"/>
        <v>94.939720812182742</v>
      </c>
      <c r="V22" s="32">
        <f>V23+V24+V25</f>
        <v>366.41</v>
      </c>
      <c r="W22" s="39">
        <f>W23+W24+W25+W26</f>
        <v>323.56</v>
      </c>
      <c r="X22" s="33">
        <f t="shared" si="8"/>
        <v>88.30545017876149</v>
      </c>
      <c r="Y22" s="32">
        <f>Y23+Y24+Y25</f>
        <v>770.81</v>
      </c>
      <c r="Z22" s="32">
        <f>Z23</f>
        <v>665.78</v>
      </c>
      <c r="AA22" s="33">
        <f t="shared" si="9"/>
        <v>86.374074026024573</v>
      </c>
      <c r="AB22" s="32">
        <f>AB23+AB24+AB25</f>
        <v>701.31</v>
      </c>
      <c r="AC22" s="32">
        <f>AC23</f>
        <v>129.81</v>
      </c>
      <c r="AD22" s="33">
        <f t="shared" si="10"/>
        <v>18.509646233477351</v>
      </c>
      <c r="AE22" s="32">
        <f>AE23+AE24</f>
        <v>588.64499999999998</v>
      </c>
      <c r="AF22" s="32">
        <f>AF23+AF24</f>
        <v>340.73</v>
      </c>
      <c r="AG22" s="33">
        <f t="shared" si="11"/>
        <v>57.883783944482673</v>
      </c>
      <c r="AH22" s="32">
        <f>AH23+AH24</f>
        <v>370.64499999999998</v>
      </c>
      <c r="AI22" s="32">
        <f>AI23</f>
        <v>44.19</v>
      </c>
      <c r="AJ22" s="33">
        <f t="shared" si="12"/>
        <v>11.922459496283505</v>
      </c>
      <c r="AK22" s="32">
        <f>AK23+AK24</f>
        <v>470.64499999999998</v>
      </c>
      <c r="AL22" s="32">
        <f>AL23</f>
        <v>1901.1890000000001</v>
      </c>
      <c r="AM22" s="33">
        <f t="shared" si="13"/>
        <v>403.95393555652356</v>
      </c>
      <c r="AN22" s="48">
        <f>AN23+AN24</f>
        <v>640.59</v>
      </c>
      <c r="AO22" s="32">
        <v>0</v>
      </c>
      <c r="AP22" s="32">
        <v>0</v>
      </c>
      <c r="AQ22" s="17"/>
    </row>
    <row r="23" spans="1:43" ht="26.25" customHeight="1" x14ac:dyDescent="0.25">
      <c r="A23" s="76"/>
      <c r="B23" s="70"/>
      <c r="C23" s="16" t="s">
        <v>21</v>
      </c>
      <c r="D23" s="41">
        <f>G23+J23+M23+P23+S23+V23+Y23+AB23+AE23+AH23+AK23+AN23</f>
        <v>6147.9350000000013</v>
      </c>
      <c r="E23" s="41">
        <f t="shared" si="1"/>
        <v>5037.3490000000002</v>
      </c>
      <c r="F23" s="25">
        <f t="shared" si="2"/>
        <v>81.935625539307082</v>
      </c>
      <c r="G23" s="30">
        <v>0</v>
      </c>
      <c r="H23" s="25">
        <v>0</v>
      </c>
      <c r="I23" s="27"/>
      <c r="J23" s="30">
        <v>150</v>
      </c>
      <c r="K23" s="27">
        <v>40.53</v>
      </c>
      <c r="L23" s="27">
        <v>0</v>
      </c>
      <c r="M23" s="30">
        <v>895.4</v>
      </c>
      <c r="N23" s="25">
        <v>631.88</v>
      </c>
      <c r="O23" s="27">
        <v>0</v>
      </c>
      <c r="P23" s="30">
        <v>437</v>
      </c>
      <c r="Q23" s="25">
        <v>241.48</v>
      </c>
      <c r="R23" s="28">
        <f t="shared" si="6"/>
        <v>55.258581235697932</v>
      </c>
      <c r="S23" s="30">
        <f>702.1+54.38</f>
        <v>756.48</v>
      </c>
      <c r="T23" s="25">
        <v>718.2</v>
      </c>
      <c r="U23" s="27">
        <f t="shared" si="7"/>
        <v>94.939720812182742</v>
      </c>
      <c r="V23" s="55">
        <v>366.41</v>
      </c>
      <c r="W23" s="57">
        <v>323.56</v>
      </c>
      <c r="X23" s="27">
        <f t="shared" si="8"/>
        <v>88.30545017876149</v>
      </c>
      <c r="Y23" s="30">
        <f>400+54.38+221.43+95</f>
        <v>770.81</v>
      </c>
      <c r="Z23" s="25">
        <v>665.78</v>
      </c>
      <c r="AA23" s="27">
        <v>0</v>
      </c>
      <c r="AB23" s="30">
        <f>425.5+54.38+221.43</f>
        <v>701.31</v>
      </c>
      <c r="AC23" s="25">
        <v>129.81</v>
      </c>
      <c r="AD23" s="27">
        <f t="shared" si="10"/>
        <v>18.509646233477351</v>
      </c>
      <c r="AE23" s="30">
        <f>318+54.38+221.43-5.165</f>
        <v>588.64499999999998</v>
      </c>
      <c r="AF23" s="25">
        <v>340.73</v>
      </c>
      <c r="AG23" s="27">
        <f t="shared" si="11"/>
        <v>57.883783944482673</v>
      </c>
      <c r="AH23" s="30">
        <f>100+54.38+221.43-5.165</f>
        <v>370.64499999999998</v>
      </c>
      <c r="AI23" s="25">
        <v>44.19</v>
      </c>
      <c r="AJ23" s="27">
        <f t="shared" si="12"/>
        <v>11.922459496283505</v>
      </c>
      <c r="AK23" s="30">
        <f>200+54.38+221.43-5.165</f>
        <v>470.64499999999998</v>
      </c>
      <c r="AL23" s="54">
        <v>1901.1890000000001</v>
      </c>
      <c r="AM23" s="27">
        <f t="shared" si="13"/>
        <v>403.95393555652356</v>
      </c>
      <c r="AN23" s="47">
        <f>400+54.34+221.42-5.17-30</f>
        <v>640.59</v>
      </c>
      <c r="AO23" s="31">
        <v>0</v>
      </c>
      <c r="AP23" s="43">
        <v>0</v>
      </c>
      <c r="AQ23" s="19"/>
    </row>
    <row r="24" spans="1:43" ht="26.25" customHeight="1" x14ac:dyDescent="0.25">
      <c r="A24" s="76"/>
      <c r="B24" s="70"/>
      <c r="C24" s="18" t="s">
        <v>22</v>
      </c>
      <c r="D24" s="41">
        <f>G24+J24+M24+P24+S24+V24+Y24+AB24+AE24+AH24+AK24+AN24</f>
        <v>0</v>
      </c>
      <c r="E24" s="41">
        <f t="shared" si="1"/>
        <v>0</v>
      </c>
      <c r="F24" s="25">
        <v>0</v>
      </c>
      <c r="G24" s="30">
        <v>0</v>
      </c>
      <c r="H24" s="25">
        <v>0</v>
      </c>
      <c r="I24" s="27">
        <v>0</v>
      </c>
      <c r="J24" s="30">
        <v>0</v>
      </c>
      <c r="K24" s="27">
        <v>0</v>
      </c>
      <c r="L24" s="27">
        <v>0</v>
      </c>
      <c r="M24" s="30">
        <v>0</v>
      </c>
      <c r="N24" s="31">
        <v>0</v>
      </c>
      <c r="O24" s="27">
        <v>0</v>
      </c>
      <c r="P24" s="30">
        <v>0</v>
      </c>
      <c r="Q24" s="31">
        <v>0</v>
      </c>
      <c r="R24" s="28">
        <v>0</v>
      </c>
      <c r="S24" s="30">
        <v>0</v>
      </c>
      <c r="T24" s="31">
        <v>0</v>
      </c>
      <c r="U24" s="27">
        <v>0</v>
      </c>
      <c r="V24" s="30">
        <v>0</v>
      </c>
      <c r="W24" s="38">
        <v>0</v>
      </c>
      <c r="X24" s="27">
        <v>0</v>
      </c>
      <c r="Y24" s="30">
        <v>0</v>
      </c>
      <c r="Z24" s="31">
        <v>0</v>
      </c>
      <c r="AA24" s="27">
        <v>0</v>
      </c>
      <c r="AB24" s="30">
        <v>0</v>
      </c>
      <c r="AC24" s="25">
        <v>0</v>
      </c>
      <c r="AD24" s="27">
        <v>0</v>
      </c>
      <c r="AE24" s="30">
        <v>0</v>
      </c>
      <c r="AF24" s="25">
        <v>0</v>
      </c>
      <c r="AG24" s="27">
        <v>0</v>
      </c>
      <c r="AH24" s="30">
        <v>0</v>
      </c>
      <c r="AI24" s="25">
        <v>0</v>
      </c>
      <c r="AJ24" s="27">
        <v>0</v>
      </c>
      <c r="AK24" s="30">
        <v>0</v>
      </c>
      <c r="AL24" s="31">
        <v>0</v>
      </c>
      <c r="AM24" s="27">
        <v>0</v>
      </c>
      <c r="AN24" s="47">
        <v>0</v>
      </c>
      <c r="AO24" s="31">
        <v>0</v>
      </c>
      <c r="AP24" s="43">
        <v>0</v>
      </c>
      <c r="AQ24" s="20"/>
    </row>
    <row r="25" spans="1:43" ht="26.25" customHeight="1" x14ac:dyDescent="0.25">
      <c r="A25" s="76"/>
      <c r="B25" s="70"/>
      <c r="C25" s="18" t="s">
        <v>23</v>
      </c>
      <c r="D25" s="41">
        <f t="shared" si="3"/>
        <v>0</v>
      </c>
      <c r="E25" s="41">
        <f t="shared" si="1"/>
        <v>0</v>
      </c>
      <c r="F25" s="25">
        <v>0</v>
      </c>
      <c r="G25" s="30">
        <v>0</v>
      </c>
      <c r="H25" s="25">
        <v>0</v>
      </c>
      <c r="I25" s="27">
        <v>0</v>
      </c>
      <c r="J25" s="30">
        <v>0</v>
      </c>
      <c r="K25" s="27">
        <v>0</v>
      </c>
      <c r="L25" s="27">
        <v>0</v>
      </c>
      <c r="M25" s="30">
        <v>0</v>
      </c>
      <c r="N25" s="31">
        <v>0</v>
      </c>
      <c r="O25" s="27">
        <v>0</v>
      </c>
      <c r="P25" s="30">
        <v>0</v>
      </c>
      <c r="Q25" s="31">
        <v>0</v>
      </c>
      <c r="R25" s="28">
        <v>0</v>
      </c>
      <c r="S25" s="30">
        <v>0</v>
      </c>
      <c r="T25" s="31">
        <v>0</v>
      </c>
      <c r="U25" s="27">
        <v>0</v>
      </c>
      <c r="V25" s="30">
        <v>0</v>
      </c>
      <c r="W25" s="38">
        <v>0</v>
      </c>
      <c r="X25" s="27">
        <v>0</v>
      </c>
      <c r="Y25" s="30">
        <v>0</v>
      </c>
      <c r="Z25" s="31">
        <v>0</v>
      </c>
      <c r="AA25" s="27">
        <v>0</v>
      </c>
      <c r="AB25" s="30">
        <v>0</v>
      </c>
      <c r="AC25" s="31">
        <v>0</v>
      </c>
      <c r="AD25" s="27">
        <v>0</v>
      </c>
      <c r="AE25" s="30">
        <v>0</v>
      </c>
      <c r="AF25" s="31">
        <v>0</v>
      </c>
      <c r="AG25" s="27">
        <v>0</v>
      </c>
      <c r="AH25" s="30">
        <v>0</v>
      </c>
      <c r="AI25" s="31">
        <v>0</v>
      </c>
      <c r="AJ25" s="27">
        <v>0</v>
      </c>
      <c r="AK25" s="30">
        <v>0</v>
      </c>
      <c r="AL25" s="31">
        <v>0</v>
      </c>
      <c r="AM25" s="27">
        <v>0</v>
      </c>
      <c r="AN25" s="47">
        <v>0</v>
      </c>
      <c r="AO25" s="31">
        <v>0</v>
      </c>
      <c r="AP25" s="31">
        <v>0</v>
      </c>
      <c r="AQ25" s="20"/>
    </row>
    <row r="26" spans="1:43" ht="26.25" customHeight="1" x14ac:dyDescent="0.25">
      <c r="A26" s="77"/>
      <c r="B26" s="71"/>
      <c r="C26" s="16" t="s">
        <v>24</v>
      </c>
      <c r="D26" s="41">
        <f t="shared" si="3"/>
        <v>0</v>
      </c>
      <c r="E26" s="41">
        <f t="shared" si="1"/>
        <v>0</v>
      </c>
      <c r="F26" s="25">
        <v>0</v>
      </c>
      <c r="G26" s="30">
        <v>0</v>
      </c>
      <c r="H26" s="25">
        <v>0</v>
      </c>
      <c r="I26" s="27">
        <v>0</v>
      </c>
      <c r="J26" s="30">
        <v>0</v>
      </c>
      <c r="K26" s="27">
        <v>0</v>
      </c>
      <c r="L26" s="27">
        <v>0</v>
      </c>
      <c r="M26" s="30">
        <v>0</v>
      </c>
      <c r="N26" s="31">
        <v>0</v>
      </c>
      <c r="O26" s="27">
        <v>0</v>
      </c>
      <c r="P26" s="30">
        <v>0</v>
      </c>
      <c r="Q26" s="31">
        <v>0</v>
      </c>
      <c r="R26" s="28">
        <v>0</v>
      </c>
      <c r="S26" s="30">
        <v>0</v>
      </c>
      <c r="T26" s="31">
        <v>0</v>
      </c>
      <c r="U26" s="27">
        <v>0</v>
      </c>
      <c r="V26" s="30">
        <v>0</v>
      </c>
      <c r="W26" s="38">
        <v>0</v>
      </c>
      <c r="X26" s="27">
        <v>0</v>
      </c>
      <c r="Y26" s="30">
        <v>0</v>
      </c>
      <c r="Z26" s="31">
        <v>0</v>
      </c>
      <c r="AA26" s="27">
        <v>0</v>
      </c>
      <c r="AB26" s="30">
        <v>0</v>
      </c>
      <c r="AC26" s="31">
        <v>0</v>
      </c>
      <c r="AD26" s="27">
        <v>0</v>
      </c>
      <c r="AE26" s="30">
        <v>0</v>
      </c>
      <c r="AF26" s="31">
        <v>0</v>
      </c>
      <c r="AG26" s="27">
        <v>0</v>
      </c>
      <c r="AH26" s="30">
        <v>0</v>
      </c>
      <c r="AI26" s="31">
        <v>0</v>
      </c>
      <c r="AJ26" s="27">
        <v>0</v>
      </c>
      <c r="AK26" s="30">
        <v>0</v>
      </c>
      <c r="AL26" s="31">
        <v>0</v>
      </c>
      <c r="AM26" s="27">
        <v>0</v>
      </c>
      <c r="AN26" s="47">
        <v>0</v>
      </c>
      <c r="AO26" s="31">
        <v>0</v>
      </c>
      <c r="AP26" s="31">
        <v>0</v>
      </c>
      <c r="AQ26" s="20"/>
    </row>
    <row r="27" spans="1:43" ht="39" customHeight="1" x14ac:dyDescent="0.25">
      <c r="A27" s="75" t="s">
        <v>36</v>
      </c>
      <c r="B27" s="69" t="s">
        <v>40</v>
      </c>
      <c r="C27" s="21" t="s">
        <v>20</v>
      </c>
      <c r="D27" s="40">
        <f>G27+J27+M27+P27+S27+V27+Y27+AB27+AE27+AH27+AK27+AN27</f>
        <v>407634.88099999999</v>
      </c>
      <c r="E27" s="39">
        <f t="shared" si="1"/>
        <v>342888.9</v>
      </c>
      <c r="F27" s="32">
        <f t="shared" si="2"/>
        <v>84.116673028282889</v>
      </c>
      <c r="G27" s="34">
        <f>G28+G29</f>
        <v>13280.8</v>
      </c>
      <c r="H27" s="34">
        <f>H28+H29+H30+H31</f>
        <v>19047.900000000001</v>
      </c>
      <c r="I27" s="33">
        <f t="shared" si="17"/>
        <v>143.42434190711404</v>
      </c>
      <c r="J27" s="34">
        <f>J28+J29</f>
        <v>32635.8</v>
      </c>
      <c r="K27" s="33">
        <f>K28+K29+K30+K31</f>
        <v>21818.799999999999</v>
      </c>
      <c r="L27" s="33">
        <f t="shared" si="4"/>
        <v>66.855416444517985</v>
      </c>
      <c r="M27" s="34">
        <f>M28+M29</f>
        <v>35797.5</v>
      </c>
      <c r="N27" s="34">
        <f>N28+N29+N30+N31</f>
        <v>30671.88</v>
      </c>
      <c r="O27" s="33">
        <f t="shared" si="5"/>
        <v>85.681625811858382</v>
      </c>
      <c r="P27" s="34">
        <f>P28+P29</f>
        <v>34262.899999999994</v>
      </c>
      <c r="Q27" s="34">
        <f>Q28+Q29+Q30</f>
        <v>44236.71</v>
      </c>
      <c r="R27" s="33">
        <f t="shared" si="6"/>
        <v>129.10964921241344</v>
      </c>
      <c r="S27" s="34">
        <f>S28+S29</f>
        <v>41712.299999999996</v>
      </c>
      <c r="T27" s="34">
        <f>T28+T29+T30+T31</f>
        <v>30473.599999999999</v>
      </c>
      <c r="U27" s="33">
        <f t="shared" si="7"/>
        <v>73.056628380597573</v>
      </c>
      <c r="V27" s="34">
        <f>V28+V29</f>
        <v>45424.34</v>
      </c>
      <c r="W27" s="40">
        <f>W28+W29+W30+W31</f>
        <v>60475.97</v>
      </c>
      <c r="X27" s="33">
        <f t="shared" si="8"/>
        <v>133.13560527241563</v>
      </c>
      <c r="Y27" s="34">
        <f>Y28+Y29</f>
        <v>38073.140000000007</v>
      </c>
      <c r="Z27" s="34">
        <f>Z28+Z29</f>
        <v>34977.96</v>
      </c>
      <c r="AA27" s="33">
        <f t="shared" si="9"/>
        <v>91.870436743594013</v>
      </c>
      <c r="AB27" s="34">
        <f>AB28+AB29</f>
        <v>38350.340000000004</v>
      </c>
      <c r="AC27" s="32">
        <f>AC28+AC29</f>
        <v>19976.189999999999</v>
      </c>
      <c r="AD27" s="33">
        <f t="shared" si="10"/>
        <v>52.088690739117297</v>
      </c>
      <c r="AE27" s="34">
        <f>AE28+AE29</f>
        <v>33939.457000000002</v>
      </c>
      <c r="AF27" s="34">
        <f>AF28+AF29</f>
        <v>22051.61</v>
      </c>
      <c r="AG27" s="33">
        <f t="shared" si="11"/>
        <v>64.973373027152434</v>
      </c>
      <c r="AH27" s="34">
        <f>AH28+AH29</f>
        <v>31311.456999999999</v>
      </c>
      <c r="AI27" s="34">
        <f>AI28+AI29</f>
        <v>30239.14</v>
      </c>
      <c r="AJ27" s="33">
        <f t="shared" si="12"/>
        <v>96.575320656589057</v>
      </c>
      <c r="AK27" s="34">
        <f>AK28+AK29</f>
        <v>33259.837</v>
      </c>
      <c r="AL27" s="34">
        <f>AL28+AL29</f>
        <v>28919.14</v>
      </c>
      <c r="AM27" s="33">
        <f t="shared" si="13"/>
        <v>86.949133274465538</v>
      </c>
      <c r="AN27" s="49">
        <f>AN28+AN29</f>
        <v>29587.010000000002</v>
      </c>
      <c r="AO27" s="34">
        <v>0</v>
      </c>
      <c r="AP27" s="34">
        <v>0</v>
      </c>
      <c r="AQ27" s="17"/>
    </row>
    <row r="28" spans="1:43" ht="26.25" customHeight="1" x14ac:dyDescent="0.25">
      <c r="A28" s="76"/>
      <c r="B28" s="70"/>
      <c r="C28" s="16" t="s">
        <v>21</v>
      </c>
      <c r="D28" s="42">
        <f>G28+J28+M28+P28+S28+V28+Y28+AB28+AE28+AH28+AK28+AN28</f>
        <v>407634.88099999999</v>
      </c>
      <c r="E28" s="41">
        <f>H28+K28+N28+Q28+T28+W28+Z28+AC28+AF28+AI28+AL28+AO28</f>
        <v>342888.9</v>
      </c>
      <c r="F28" s="25">
        <v>0</v>
      </c>
      <c r="G28" s="30">
        <v>13280.8</v>
      </c>
      <c r="H28" s="25">
        <v>19047.900000000001</v>
      </c>
      <c r="I28" s="27">
        <f>H28/G28*100</f>
        <v>143.42434190711404</v>
      </c>
      <c r="J28" s="30">
        <f>32638.8-3</f>
        <v>32635.8</v>
      </c>
      <c r="K28" s="27">
        <v>21818.799999999999</v>
      </c>
      <c r="L28" s="27">
        <v>0</v>
      </c>
      <c r="M28" s="30">
        <v>35797.5</v>
      </c>
      <c r="N28" s="25">
        <v>30671.88</v>
      </c>
      <c r="O28" s="27">
        <v>0</v>
      </c>
      <c r="P28" s="30">
        <f>33901.7+361.2</f>
        <v>34262.899999999994</v>
      </c>
      <c r="Q28" s="25">
        <v>44236.71</v>
      </c>
      <c r="R28" s="28">
        <f t="shared" si="6"/>
        <v>129.10964921241344</v>
      </c>
      <c r="S28" s="30">
        <f>41351.1+361.2</f>
        <v>41712.299999999996</v>
      </c>
      <c r="T28" s="25">
        <v>30473.599999999999</v>
      </c>
      <c r="U28" s="27">
        <f t="shared" si="7"/>
        <v>73.056628380597573</v>
      </c>
      <c r="V28" s="55">
        <v>45424.34</v>
      </c>
      <c r="W28" s="57">
        <v>60475.97</v>
      </c>
      <c r="X28" s="27">
        <v>0</v>
      </c>
      <c r="Y28" s="30">
        <f>37694.3+361.23+17.61</f>
        <v>38073.140000000007</v>
      </c>
      <c r="Z28" s="25">
        <v>34977.96</v>
      </c>
      <c r="AA28" s="27">
        <f t="shared" si="9"/>
        <v>91.870436743594013</v>
      </c>
      <c r="AB28" s="30">
        <f>37971.5+361.23+17.61</f>
        <v>38350.340000000004</v>
      </c>
      <c r="AC28" s="25">
        <v>19976.189999999999</v>
      </c>
      <c r="AD28" s="27">
        <v>0</v>
      </c>
      <c r="AE28" s="30">
        <f>33569.6+361.23+17.61-8.983</f>
        <v>33939.457000000002</v>
      </c>
      <c r="AF28" s="25">
        <v>22051.61</v>
      </c>
      <c r="AG28" s="27">
        <v>0</v>
      </c>
      <c r="AH28" s="30">
        <f>30941.6+361.23+17.61-8.983</f>
        <v>31311.456999999999</v>
      </c>
      <c r="AI28" s="25">
        <v>30239.14</v>
      </c>
      <c r="AJ28" s="27">
        <v>0</v>
      </c>
      <c r="AK28" s="30">
        <f>31834.5+361.23+17.61-8.983+1055.48</f>
        <v>33259.837</v>
      </c>
      <c r="AL28" s="54">
        <v>28919.14</v>
      </c>
      <c r="AM28" s="27">
        <v>0</v>
      </c>
      <c r="AN28" s="47">
        <f>28131.7+361.23+17.58-8.98+1055.48+30</f>
        <v>29587.010000000002</v>
      </c>
      <c r="AO28" s="31">
        <v>0</v>
      </c>
      <c r="AP28" s="43">
        <v>0</v>
      </c>
      <c r="AQ28" s="19"/>
    </row>
    <row r="29" spans="1:43" ht="26.25" customHeight="1" x14ac:dyDescent="0.25">
      <c r="A29" s="76"/>
      <c r="B29" s="70"/>
      <c r="C29" s="18" t="s">
        <v>22</v>
      </c>
      <c r="D29" s="42">
        <f>G29+J29+M29+P29+S29+V29+Y29+AB29+AE29+AH29+AK29+AN29</f>
        <v>0</v>
      </c>
      <c r="E29" s="41">
        <f t="shared" si="1"/>
        <v>0</v>
      </c>
      <c r="F29" s="25" t="e">
        <f t="shared" si="2"/>
        <v>#DIV/0!</v>
      </c>
      <c r="G29" s="30">
        <v>0</v>
      </c>
      <c r="H29" s="25">
        <v>0</v>
      </c>
      <c r="I29" s="27" t="e">
        <f t="shared" si="17"/>
        <v>#DIV/0!</v>
      </c>
      <c r="J29" s="30">
        <v>0</v>
      </c>
      <c r="K29" s="27">
        <v>0</v>
      </c>
      <c r="L29" s="27" t="e">
        <f t="shared" si="4"/>
        <v>#DIV/0!</v>
      </c>
      <c r="M29" s="30">
        <v>0</v>
      </c>
      <c r="N29" s="31">
        <v>0</v>
      </c>
      <c r="O29" s="27" t="e">
        <f t="shared" si="5"/>
        <v>#DIV/0!</v>
      </c>
      <c r="P29" s="30">
        <v>0</v>
      </c>
      <c r="Q29" s="31">
        <v>0</v>
      </c>
      <c r="R29" s="28" t="e">
        <f t="shared" si="6"/>
        <v>#DIV/0!</v>
      </c>
      <c r="S29" s="30">
        <v>0</v>
      </c>
      <c r="T29" s="31">
        <v>0</v>
      </c>
      <c r="U29" s="27" t="e">
        <f t="shared" si="7"/>
        <v>#DIV/0!</v>
      </c>
      <c r="V29" s="30">
        <v>0</v>
      </c>
      <c r="W29" s="38">
        <v>0</v>
      </c>
      <c r="X29" s="27" t="e">
        <f t="shared" si="8"/>
        <v>#DIV/0!</v>
      </c>
      <c r="Y29" s="30">
        <v>0</v>
      </c>
      <c r="Z29" s="31">
        <v>0</v>
      </c>
      <c r="AA29" s="27" t="e">
        <f t="shared" si="9"/>
        <v>#DIV/0!</v>
      </c>
      <c r="AB29" s="30">
        <v>0</v>
      </c>
      <c r="AC29" s="31">
        <v>0</v>
      </c>
      <c r="AD29" s="27" t="e">
        <f t="shared" si="10"/>
        <v>#DIV/0!</v>
      </c>
      <c r="AE29" s="30">
        <v>0</v>
      </c>
      <c r="AF29" s="31">
        <v>0</v>
      </c>
      <c r="AG29" s="27" t="e">
        <f t="shared" si="11"/>
        <v>#DIV/0!</v>
      </c>
      <c r="AH29" s="30">
        <v>0</v>
      </c>
      <c r="AI29" s="31">
        <v>0</v>
      </c>
      <c r="AJ29" s="27">
        <v>0</v>
      </c>
      <c r="AK29" s="30">
        <v>0</v>
      </c>
      <c r="AL29" s="31">
        <v>0</v>
      </c>
      <c r="AM29" s="27" t="e">
        <f t="shared" si="13"/>
        <v>#DIV/0!</v>
      </c>
      <c r="AN29" s="47">
        <v>0</v>
      </c>
      <c r="AO29" s="31">
        <v>0</v>
      </c>
      <c r="AP29" s="43">
        <v>0</v>
      </c>
      <c r="AQ29" s="20"/>
    </row>
    <row r="30" spans="1:43" ht="26.25" customHeight="1" x14ac:dyDescent="0.25">
      <c r="A30" s="76"/>
      <c r="B30" s="70"/>
      <c r="C30" s="18" t="s">
        <v>23</v>
      </c>
      <c r="D30" s="42">
        <f t="shared" ref="D30:D31" si="18">G30+J30+M30+P30+S30+V30+Y30+AB30+AE30+AH30+AK30+AN30</f>
        <v>0</v>
      </c>
      <c r="E30" s="41">
        <f t="shared" si="1"/>
        <v>0</v>
      </c>
      <c r="F30" s="25">
        <v>0</v>
      </c>
      <c r="G30" s="30">
        <v>0</v>
      </c>
      <c r="H30" s="25">
        <v>0</v>
      </c>
      <c r="I30" s="27">
        <v>0</v>
      </c>
      <c r="J30" s="30">
        <v>0</v>
      </c>
      <c r="K30" s="27">
        <v>0</v>
      </c>
      <c r="L30" s="27">
        <v>0</v>
      </c>
      <c r="M30" s="30">
        <v>0</v>
      </c>
      <c r="N30" s="31">
        <v>0</v>
      </c>
      <c r="O30" s="27">
        <v>0</v>
      </c>
      <c r="P30" s="30">
        <v>0</v>
      </c>
      <c r="Q30" s="31">
        <v>0</v>
      </c>
      <c r="R30" s="28">
        <v>0</v>
      </c>
      <c r="S30" s="30">
        <v>0</v>
      </c>
      <c r="T30" s="31">
        <v>0</v>
      </c>
      <c r="U30" s="27">
        <v>0</v>
      </c>
      <c r="V30" s="30">
        <v>0</v>
      </c>
      <c r="W30" s="38">
        <v>0</v>
      </c>
      <c r="X30" s="27">
        <v>0</v>
      </c>
      <c r="Y30" s="30">
        <v>0</v>
      </c>
      <c r="Z30" s="31">
        <v>0</v>
      </c>
      <c r="AA30" s="27">
        <v>0</v>
      </c>
      <c r="AB30" s="30">
        <v>0</v>
      </c>
      <c r="AC30" s="50">
        <v>0</v>
      </c>
      <c r="AD30" s="27">
        <v>0</v>
      </c>
      <c r="AE30" s="30">
        <v>0</v>
      </c>
      <c r="AF30" s="31">
        <v>0</v>
      </c>
      <c r="AG30" s="27">
        <v>0</v>
      </c>
      <c r="AH30" s="30">
        <v>0</v>
      </c>
      <c r="AI30" s="31">
        <v>0</v>
      </c>
      <c r="AJ30" s="27">
        <v>0</v>
      </c>
      <c r="AK30" s="30">
        <v>0</v>
      </c>
      <c r="AL30" s="31">
        <v>0</v>
      </c>
      <c r="AM30" s="27">
        <v>0</v>
      </c>
      <c r="AN30" s="47">
        <v>0</v>
      </c>
      <c r="AO30" s="31">
        <v>0</v>
      </c>
      <c r="AP30" s="31">
        <v>0</v>
      </c>
      <c r="AQ30" s="20"/>
    </row>
    <row r="31" spans="1:43" ht="26.25" customHeight="1" x14ac:dyDescent="0.25">
      <c r="A31" s="77"/>
      <c r="B31" s="71"/>
      <c r="C31" s="16" t="s">
        <v>24</v>
      </c>
      <c r="D31" s="42">
        <f t="shared" si="18"/>
        <v>0</v>
      </c>
      <c r="E31" s="41">
        <f t="shared" si="1"/>
        <v>0</v>
      </c>
      <c r="F31" s="25">
        <v>0</v>
      </c>
      <c r="G31" s="30">
        <v>0</v>
      </c>
      <c r="H31" s="25">
        <v>0</v>
      </c>
      <c r="I31" s="27">
        <v>0</v>
      </c>
      <c r="J31" s="30">
        <v>0</v>
      </c>
      <c r="K31" s="27">
        <v>0</v>
      </c>
      <c r="L31" s="27">
        <v>0</v>
      </c>
      <c r="M31" s="30">
        <v>0</v>
      </c>
      <c r="N31" s="31">
        <v>0</v>
      </c>
      <c r="O31" s="27">
        <v>0</v>
      </c>
      <c r="P31" s="30">
        <v>0</v>
      </c>
      <c r="Q31" s="31">
        <v>0</v>
      </c>
      <c r="R31" s="28">
        <v>0</v>
      </c>
      <c r="S31" s="30">
        <v>0</v>
      </c>
      <c r="T31" s="31">
        <v>0</v>
      </c>
      <c r="U31" s="27">
        <v>0</v>
      </c>
      <c r="V31" s="30">
        <v>0</v>
      </c>
      <c r="W31" s="38">
        <v>0</v>
      </c>
      <c r="X31" s="27">
        <v>0</v>
      </c>
      <c r="Y31" s="30">
        <v>0</v>
      </c>
      <c r="Z31" s="31">
        <v>0</v>
      </c>
      <c r="AA31" s="27">
        <v>0</v>
      </c>
      <c r="AB31" s="47">
        <v>0</v>
      </c>
      <c r="AC31" s="31">
        <v>0</v>
      </c>
      <c r="AD31" s="27">
        <v>0</v>
      </c>
      <c r="AE31" s="30">
        <v>0</v>
      </c>
      <c r="AF31" s="31">
        <v>0</v>
      </c>
      <c r="AG31" s="27">
        <v>0</v>
      </c>
      <c r="AH31" s="30">
        <v>0</v>
      </c>
      <c r="AI31" s="31">
        <v>0</v>
      </c>
      <c r="AJ31" s="27">
        <v>0</v>
      </c>
      <c r="AK31" s="30">
        <v>0</v>
      </c>
      <c r="AL31" s="31">
        <v>0</v>
      </c>
      <c r="AM31" s="27">
        <v>0</v>
      </c>
      <c r="AN31" s="30">
        <v>0</v>
      </c>
      <c r="AO31" s="31">
        <v>0</v>
      </c>
      <c r="AP31" s="31">
        <v>0</v>
      </c>
      <c r="AQ31" s="20"/>
    </row>
    <row r="32" spans="1:43" x14ac:dyDescent="0.25">
      <c r="A32" s="3"/>
      <c r="B32" s="59"/>
      <c r="C32" s="5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2"/>
      <c r="Y32" s="2"/>
      <c r="Z32" s="1"/>
      <c r="AA32" s="1"/>
      <c r="AB32" s="2"/>
      <c r="AC32" s="1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2"/>
      <c r="AO32" s="22"/>
      <c r="AP32" s="23"/>
      <c r="AQ32" s="23"/>
    </row>
    <row r="33" spans="1:43" ht="15" customHeight="1" x14ac:dyDescent="0.25">
      <c r="A33" s="3"/>
      <c r="B33" s="78" t="s">
        <v>42</v>
      </c>
      <c r="C33" s="78"/>
      <c r="D33" s="78"/>
      <c r="E33" s="78"/>
      <c r="F33" s="78"/>
      <c r="G33" s="7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2"/>
      <c r="Y33" s="2"/>
      <c r="Z33" s="1"/>
      <c r="AA33" s="1"/>
      <c r="AB33" s="2"/>
      <c r="AC33" s="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2"/>
      <c r="AO33" s="22"/>
      <c r="AP33" s="23"/>
      <c r="AQ33" s="23"/>
    </row>
    <row r="34" spans="1:43" ht="32.25" customHeight="1" x14ac:dyDescent="0.25">
      <c r="A34" s="3"/>
      <c r="B34" s="74" t="s">
        <v>35</v>
      </c>
      <c r="C34" s="74"/>
      <c r="D34" s="74"/>
      <c r="E34" s="74"/>
      <c r="F34" s="74"/>
      <c r="G34" s="74"/>
      <c r="H34" s="7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2"/>
      <c r="AP34" s="23"/>
      <c r="AQ34" s="23"/>
    </row>
    <row r="35" spans="1:43" x14ac:dyDescent="0.25">
      <c r="B35" t="s">
        <v>28</v>
      </c>
      <c r="G35" s="35"/>
      <c r="M35" s="35"/>
    </row>
    <row r="36" spans="1:43" ht="15" customHeight="1" x14ac:dyDescent="0.25"/>
  </sheetData>
  <mergeCells count="34">
    <mergeCell ref="E6:Y6"/>
    <mergeCell ref="D1:O1"/>
    <mergeCell ref="AL1:AP1"/>
    <mergeCell ref="Z2:AP2"/>
    <mergeCell ref="AL3:AP3"/>
    <mergeCell ref="E5:Y5"/>
    <mergeCell ref="E7:Y7"/>
    <mergeCell ref="AL9:AP9"/>
    <mergeCell ref="A10:A11"/>
    <mergeCell ref="B10:B11"/>
    <mergeCell ref="C10:C11"/>
    <mergeCell ref="D10:F10"/>
    <mergeCell ref="G10:I10"/>
    <mergeCell ref="J10:L10"/>
    <mergeCell ref="M10:O10"/>
    <mergeCell ref="P10:R10"/>
    <mergeCell ref="AN10:AP10"/>
    <mergeCell ref="S10:U10"/>
    <mergeCell ref="V10:X10"/>
    <mergeCell ref="Y10:AA10"/>
    <mergeCell ref="AB10:AD10"/>
    <mergeCell ref="AE10:AG10"/>
    <mergeCell ref="AH10:AJ10"/>
    <mergeCell ref="A12:A16"/>
    <mergeCell ref="B12:B16"/>
    <mergeCell ref="A17:A21"/>
    <mergeCell ref="B17:B21"/>
    <mergeCell ref="AK10:AM10"/>
    <mergeCell ref="B33:G33"/>
    <mergeCell ref="B34:H34"/>
    <mergeCell ref="A22:A26"/>
    <mergeCell ref="B22:B26"/>
    <mergeCell ref="A27:A31"/>
    <mergeCell ref="B27:B31"/>
  </mergeCells>
  <printOptions horizontalCentered="1"/>
  <pageMargins left="0.70866141732283461" right="0.70866141732283461" top="0.74803149606299213" bottom="0.74803149606299213" header="0.31496062992125984" footer="0.31496062992125984"/>
  <pageSetup scale="54" fitToWidth="0" orientation="landscape" r:id="rId1"/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 </vt:lpstr>
      <vt:lpstr>'нояб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2019-12-04T06:23:00Z</dcterms:modified>
</cp:coreProperties>
</file>