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S:\УЖП\ОТЧЕТЫ ПО ПРОГРАММЕ\Сетевой график на 2020\Отчет на 01.05.2020\"/>
    </mc:Choice>
  </mc:AlternateContent>
  <bookViews>
    <workbookView xWindow="0" yWindow="1080" windowWidth="20730" windowHeight="10620" activeTab="1"/>
  </bookViews>
  <sheets>
    <sheet name="2020 (финансы)" sheetId="9" r:id="rId1"/>
    <sheet name="2020 (показатели)" sheetId="10" r:id="rId2"/>
  </sheets>
  <definedNames>
    <definedName name="_xlnm.Print_Area" localSheetId="0">'2020 (финансы)'!$A$1:$AR$54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9" l="1"/>
  <c r="S46" i="9"/>
  <c r="R44" i="9"/>
  <c r="AV46" i="9"/>
  <c r="AV45" i="9"/>
  <c r="AV44" i="9"/>
  <c r="AV43" i="9"/>
  <c r="AS43" i="9"/>
  <c r="AR20" i="10"/>
  <c r="AR19" i="10"/>
  <c r="AR18" i="10"/>
  <c r="G42" i="9"/>
  <c r="G40" i="9"/>
  <c r="G39" i="9"/>
  <c r="R45" i="9" l="1"/>
  <c r="R26" i="9"/>
  <c r="E27" i="10" l="1"/>
  <c r="F27" i="10" s="1"/>
  <c r="E26" i="10"/>
  <c r="F26" i="10" s="1"/>
  <c r="E25" i="10"/>
  <c r="F25" i="10" s="1"/>
  <c r="E24" i="10"/>
  <c r="F24" i="10" s="1"/>
  <c r="R24" i="10"/>
  <c r="S24" i="9"/>
  <c r="R42" i="9" l="1"/>
  <c r="AO45" i="9" l="1"/>
  <c r="AO44" i="9"/>
  <c r="AO43" i="9"/>
  <c r="AL45" i="9"/>
  <c r="AL44" i="9"/>
  <c r="AL43" i="9"/>
  <c r="AI43" i="9"/>
  <c r="AI45" i="9"/>
  <c r="AI44" i="9"/>
  <c r="AF45" i="9"/>
  <c r="AF44" i="9"/>
  <c r="Z44" i="9"/>
  <c r="L45" i="9"/>
  <c r="I45" i="9"/>
  <c r="O25" i="10" l="1"/>
  <c r="O26" i="10"/>
  <c r="O24" i="10"/>
  <c r="E16" i="9" l="1"/>
  <c r="AI42" i="9" l="1"/>
  <c r="AS26" i="10" l="1"/>
  <c r="AR26" i="10"/>
  <c r="L24" i="10"/>
  <c r="F24" i="9" l="1"/>
  <c r="AS25" i="10" l="1"/>
  <c r="G24" i="9" l="1"/>
  <c r="AO42" i="9" l="1"/>
  <c r="AR25" i="10" l="1"/>
  <c r="AR24" i="10"/>
  <c r="E44" i="9" l="1"/>
  <c r="F31" i="9"/>
  <c r="AT28" i="9"/>
  <c r="AT29" i="9"/>
  <c r="AT30" i="9"/>
  <c r="AT27" i="9"/>
  <c r="AS28" i="9"/>
  <c r="AS29" i="9"/>
  <c r="AS30" i="9"/>
  <c r="AS27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H31" i="9"/>
  <c r="E31" i="9"/>
  <c r="AS31" i="9" l="1"/>
  <c r="Z45" i="9"/>
  <c r="T43" i="9"/>
  <c r="AR27" i="10"/>
  <c r="Q26" i="9"/>
  <c r="Q36" i="9"/>
  <c r="H43" i="9"/>
  <c r="H45" i="9" l="1"/>
  <c r="H44" i="9"/>
  <c r="K45" i="9"/>
  <c r="K44" i="9"/>
  <c r="K43" i="9"/>
  <c r="O45" i="9"/>
  <c r="N45" i="9"/>
  <c r="N44" i="9"/>
  <c r="N43" i="9"/>
  <c r="Q45" i="9"/>
  <c r="Q44" i="9"/>
  <c r="Q43" i="9"/>
  <c r="T45" i="9"/>
  <c r="T44" i="9"/>
  <c r="U45" i="9"/>
  <c r="U44" i="9"/>
  <c r="W45" i="9"/>
  <c r="W44" i="9"/>
  <c r="W43" i="9"/>
  <c r="X45" i="9"/>
  <c r="AC45" i="9"/>
  <c r="AC44" i="9"/>
  <c r="AC43" i="9"/>
  <c r="AD45" i="9"/>
  <c r="AD44" i="9"/>
  <c r="AD43" i="9"/>
  <c r="AF43" i="9"/>
  <c r="AJ45" i="9"/>
  <c r="AJ44" i="9"/>
  <c r="AJ43" i="9"/>
  <c r="AM45" i="9"/>
  <c r="AM44" i="9"/>
  <c r="AM43" i="9"/>
  <c r="AP45" i="9"/>
  <c r="AP44" i="9"/>
  <c r="AD46" i="9" l="1"/>
  <c r="AP43" i="9" l="1"/>
  <c r="AP36" i="9"/>
  <c r="AP26" i="9"/>
  <c r="AP21" i="9"/>
  <c r="AP37" i="9" l="1"/>
  <c r="AP46" i="9"/>
  <c r="AM36" i="9" l="1"/>
  <c r="AM37" i="9" s="1"/>
  <c r="AM26" i="9"/>
  <c r="AM21" i="9" l="1"/>
  <c r="AM16" i="9"/>
  <c r="AM46" i="9" l="1"/>
  <c r="F18" i="10"/>
  <c r="AJ46" i="9" l="1"/>
  <c r="AJ36" i="9"/>
  <c r="AJ26" i="9" l="1"/>
  <c r="AJ21" i="9"/>
  <c r="AJ37" i="9" l="1"/>
  <c r="AG36" i="9"/>
  <c r="AG37" i="9" s="1"/>
  <c r="AA44" i="9" l="1"/>
  <c r="AD36" i="9"/>
  <c r="AO16" i="9"/>
  <c r="AD26" i="9"/>
  <c r="AD16" i="9"/>
  <c r="AD37" i="9" l="1"/>
  <c r="AA36" i="9" l="1"/>
  <c r="X46" i="9"/>
  <c r="AA26" i="9"/>
  <c r="AA37" i="9" l="1"/>
  <c r="AA46" i="9" l="1"/>
  <c r="AF21" i="9" l="1"/>
  <c r="Z36" i="9"/>
  <c r="Z26" i="9"/>
  <c r="Z21" i="9"/>
  <c r="AT44" i="9"/>
  <c r="U42" i="9"/>
  <c r="U36" i="9"/>
  <c r="U26" i="9"/>
  <c r="U21" i="9"/>
  <c r="U16" i="9"/>
  <c r="O42" i="9"/>
  <c r="O26" i="9"/>
  <c r="O37" i="9" s="1"/>
  <c r="O21" i="9"/>
  <c r="O16" i="9"/>
  <c r="L46" i="9"/>
  <c r="I46" i="9"/>
  <c r="L42" i="9"/>
  <c r="K42" i="9"/>
  <c r="L36" i="9"/>
  <c r="K36" i="9"/>
  <c r="L26" i="9"/>
  <c r="K26" i="9"/>
  <c r="L21" i="9"/>
  <c r="K21" i="9"/>
  <c r="L16" i="9"/>
  <c r="K16" i="9"/>
  <c r="I42" i="9"/>
  <c r="H42" i="9"/>
  <c r="I36" i="9"/>
  <c r="H36" i="9"/>
  <c r="I26" i="9"/>
  <c r="H26" i="9"/>
  <c r="I21" i="9"/>
  <c r="H21" i="9"/>
  <c r="I16" i="9"/>
  <c r="F35" i="9"/>
  <c r="F32" i="9"/>
  <c r="F41" i="9"/>
  <c r="F40" i="9"/>
  <c r="F39" i="9"/>
  <c r="F44" i="9" s="1"/>
  <c r="F38" i="9"/>
  <c r="E41" i="9"/>
  <c r="E35" i="9"/>
  <c r="E32" i="9"/>
  <c r="F25" i="9"/>
  <c r="F22" i="9"/>
  <c r="E25" i="9"/>
  <c r="E22" i="9"/>
  <c r="F20" i="9"/>
  <c r="F19" i="9"/>
  <c r="E20" i="9"/>
  <c r="E19" i="9"/>
  <c r="E45" i="9" s="1"/>
  <c r="E43" i="9" l="1"/>
  <c r="I37" i="9"/>
  <c r="H37" i="9"/>
  <c r="Z37" i="9"/>
  <c r="F45" i="9"/>
  <c r="F43" i="9"/>
  <c r="U37" i="9"/>
  <c r="L37" i="9"/>
  <c r="E26" i="9"/>
  <c r="AF46" i="9"/>
  <c r="E42" i="9"/>
  <c r="K37" i="9"/>
  <c r="U46" i="9"/>
  <c r="F36" i="9"/>
  <c r="F26" i="9"/>
  <c r="AL46" i="9"/>
  <c r="F16" i="9"/>
  <c r="AI46" i="9"/>
  <c r="F21" i="9"/>
  <c r="AC46" i="9"/>
  <c r="F42" i="9"/>
  <c r="O46" i="9"/>
  <c r="F37" i="9" l="1"/>
  <c r="G26" i="9"/>
  <c r="F46" i="9"/>
  <c r="AF26" i="9"/>
  <c r="R46" i="9" l="1"/>
  <c r="AT45" i="9"/>
  <c r="G14" i="9"/>
  <c r="AA47" i="9" l="1"/>
  <c r="AD47" i="9"/>
  <c r="R36" i="9"/>
  <c r="R37" i="9" s="1"/>
  <c r="G18" i="9"/>
  <c r="AI21" i="9" l="1"/>
  <c r="N26" i="9" l="1"/>
  <c r="AS23" i="9" l="1"/>
  <c r="AV23" i="9" s="1"/>
  <c r="AS13" i="9"/>
  <c r="AV13" i="9" s="1"/>
  <c r="AS14" i="9"/>
  <c r="AV14" i="9" s="1"/>
  <c r="AS15" i="9"/>
  <c r="AV15" i="9" s="1"/>
  <c r="T33" i="10"/>
  <c r="S33" i="10"/>
  <c r="R33" i="10"/>
  <c r="Q33" i="10"/>
  <c r="P33" i="10"/>
  <c r="O33" i="10"/>
  <c r="N33" i="10"/>
  <c r="M33" i="10"/>
  <c r="L33" i="10"/>
  <c r="K33" i="10"/>
  <c r="J33" i="10"/>
  <c r="AS32" i="10"/>
  <c r="AR32" i="10"/>
  <c r="AU32" i="10" s="1"/>
  <c r="AS29" i="10"/>
  <c r="AR29" i="10"/>
  <c r="AS24" i="10"/>
  <c r="AU24" i="10"/>
  <c r="AS21" i="10"/>
  <c r="AR21" i="10"/>
  <c r="AU21" i="10" s="1"/>
  <c r="AS17" i="10"/>
  <c r="AR17" i="10"/>
  <c r="AU17" i="10" s="1"/>
  <c r="AS14" i="10"/>
  <c r="AR14" i="10"/>
  <c r="AU14" i="10" s="1"/>
  <c r="AL42" i="9"/>
  <c r="AT42" i="9"/>
  <c r="AF42" i="9"/>
  <c r="AC42" i="9"/>
  <c r="Z42" i="9"/>
  <c r="W42" i="9"/>
  <c r="T42" i="9"/>
  <c r="Q42" i="9"/>
  <c r="N42" i="9"/>
  <c r="AT41" i="9"/>
  <c r="AS41" i="9"/>
  <c r="AV41" i="9" s="1"/>
  <c r="AT40" i="9"/>
  <c r="AU40" i="9" s="1"/>
  <c r="AS40" i="9"/>
  <c r="AV40" i="9" s="1"/>
  <c r="AT39" i="9"/>
  <c r="AS39" i="9"/>
  <c r="AV39" i="9" s="1"/>
  <c r="AT38" i="9"/>
  <c r="AS38" i="9"/>
  <c r="AV38" i="9" s="1"/>
  <c r="AI36" i="9"/>
  <c r="AF36" i="9"/>
  <c r="AF37" i="9" s="1"/>
  <c r="AC36" i="9"/>
  <c r="W36" i="9"/>
  <c r="T36" i="9"/>
  <c r="Q37" i="9"/>
  <c r="N36" i="9"/>
  <c r="N37" i="9" s="1"/>
  <c r="AT35" i="9"/>
  <c r="AS35" i="9"/>
  <c r="AV35" i="9" s="1"/>
  <c r="AT34" i="9"/>
  <c r="AT33" i="9"/>
  <c r="AS33" i="9"/>
  <c r="AV33" i="9" s="1"/>
  <c r="AT32" i="9"/>
  <c r="AS32" i="9"/>
  <c r="AO26" i="9"/>
  <c r="AL26" i="9"/>
  <c r="AL37" i="9" s="1"/>
  <c r="AI26" i="9"/>
  <c r="AI37" i="9" s="1"/>
  <c r="AC26" i="9"/>
  <c r="W26" i="9"/>
  <c r="T26" i="9"/>
  <c r="AT25" i="9"/>
  <c r="AS25" i="9"/>
  <c r="AV25" i="9" s="1"/>
  <c r="AT24" i="9"/>
  <c r="AU24" i="9" s="1"/>
  <c r="AS24" i="9"/>
  <c r="AV24" i="9" s="1"/>
  <c r="AT23" i="9"/>
  <c r="AT22" i="9"/>
  <c r="AS22" i="9"/>
  <c r="AV22" i="9" s="1"/>
  <c r="AO21" i="9"/>
  <c r="AL21" i="9"/>
  <c r="AC21" i="9"/>
  <c r="W21" i="9"/>
  <c r="T21" i="9"/>
  <c r="Q21" i="9"/>
  <c r="N21" i="9"/>
  <c r="E21" i="9"/>
  <c r="AT20" i="9"/>
  <c r="AS20" i="9"/>
  <c r="AV20" i="9" s="1"/>
  <c r="AT19" i="9"/>
  <c r="AS19" i="9"/>
  <c r="AV19" i="9" s="1"/>
  <c r="AT18" i="9"/>
  <c r="AS18" i="9"/>
  <c r="AV18" i="9" s="1"/>
  <c r="AT17" i="9"/>
  <c r="AU17" i="9" s="1"/>
  <c r="AS17" i="9"/>
  <c r="AV17" i="9" s="1"/>
  <c r="AL16" i="9"/>
  <c r="AI16" i="9"/>
  <c r="AF16" i="9"/>
  <c r="AC16" i="9"/>
  <c r="Z16" i="9"/>
  <c r="Z43" i="9" s="1"/>
  <c r="W16" i="9"/>
  <c r="T16" i="9"/>
  <c r="AT15" i="9"/>
  <c r="AT14" i="9"/>
  <c r="AT13" i="9"/>
  <c r="AH47" i="9" l="1"/>
  <c r="AS44" i="9"/>
  <c r="W46" i="9"/>
  <c r="Z46" i="9"/>
  <c r="T37" i="9"/>
  <c r="AC37" i="9"/>
  <c r="W37" i="9"/>
  <c r="T46" i="9"/>
  <c r="V47" i="9" s="1"/>
  <c r="AU39" i="9"/>
  <c r="AU29" i="10"/>
  <c r="AT24" i="10"/>
  <c r="AT21" i="10"/>
  <c r="AT32" i="10"/>
  <c r="AT29" i="10"/>
  <c r="AT14" i="10"/>
  <c r="AC47" i="9"/>
  <c r="AI47" i="9"/>
  <c r="AF47" i="9"/>
  <c r="AS42" i="9"/>
  <c r="AV42" i="9" s="1"/>
  <c r="AS26" i="9"/>
  <c r="AV26" i="9" s="1"/>
  <c r="AS21" i="9"/>
  <c r="AV21" i="9" s="1"/>
  <c r="AU35" i="9"/>
  <c r="AU32" i="9"/>
  <c r="AU15" i="9"/>
  <c r="AU14" i="9"/>
  <c r="AU19" i="9"/>
  <c r="AU41" i="9"/>
  <c r="AU20" i="9"/>
  <c r="AU34" i="9"/>
  <c r="AU25" i="9"/>
  <c r="AT21" i="9"/>
  <c r="G44" i="9"/>
  <c r="AU38" i="9"/>
  <c r="AU13" i="9"/>
  <c r="AU18" i="9"/>
  <c r="AU23" i="9"/>
  <c r="AT26" i="9"/>
  <c r="AU26" i="9" s="1"/>
  <c r="AU22" i="9"/>
  <c r="AT36" i="9"/>
  <c r="AU36" i="9" s="1"/>
  <c r="AT17" i="10"/>
  <c r="U47" i="9"/>
  <c r="AG47" i="9"/>
  <c r="AU42" i="9"/>
  <c r="X47" i="9"/>
  <c r="O47" i="9"/>
  <c r="AV32" i="9"/>
  <c r="AU33" i="9"/>
  <c r="G21" i="9"/>
  <c r="Z47" i="9" l="1"/>
  <c r="AB47" i="9"/>
  <c r="W47" i="9"/>
  <c r="Y47" i="9"/>
  <c r="T47" i="9"/>
  <c r="AT37" i="9"/>
  <c r="AE47" i="9"/>
  <c r="R47" i="9"/>
  <c r="AU21" i="9"/>
  <c r="AU37" i="9" l="1"/>
  <c r="Q46" i="9" l="1"/>
  <c r="N46" i="9"/>
  <c r="P47" i="9" s="1"/>
  <c r="K46" i="9"/>
  <c r="K47" i="9" s="1"/>
  <c r="H46" i="9"/>
  <c r="H16" i="9"/>
  <c r="N16" i="9"/>
  <c r="AS12" i="9"/>
  <c r="AT12" i="9"/>
  <c r="AT16" i="9" s="1"/>
  <c r="Q16" i="9"/>
  <c r="AT46" i="9" l="1"/>
  <c r="AU46" i="9" s="1"/>
  <c r="AU12" i="9"/>
  <c r="AS16" i="9"/>
  <c r="AV12" i="9"/>
  <c r="N47" i="9"/>
  <c r="M47" i="9"/>
  <c r="AU16" i="9"/>
  <c r="AV16" i="9" l="1"/>
  <c r="G43" i="9"/>
  <c r="Q47" i="9"/>
  <c r="S47" i="9"/>
  <c r="E36" i="9"/>
  <c r="E46" i="9"/>
  <c r="AS34" i="9"/>
  <c r="G36" i="9" l="1"/>
  <c r="E37" i="9"/>
  <c r="G37" i="9" s="1"/>
  <c r="AO36" i="9"/>
  <c r="AO37" i="9" s="1"/>
  <c r="AV34" i="9"/>
  <c r="AS50" i="9"/>
  <c r="G46" i="9"/>
  <c r="G45" i="9"/>
  <c r="AS45" i="9" l="1"/>
  <c r="AO46" i="9"/>
  <c r="AS36" i="9"/>
  <c r="AV36" i="9" s="1"/>
  <c r="AS46" i="9" l="1"/>
  <c r="AS37" i="9"/>
  <c r="AV37" i="9" s="1"/>
</calcChain>
</file>

<file path=xl/sharedStrings.xml><?xml version="1.0" encoding="utf-8"?>
<sst xmlns="http://schemas.openxmlformats.org/spreadsheetml/2006/main" count="226" uniqueCount="101">
  <si>
    <t xml:space="preserve">Сетевой график достижения целевых показателей муниципальной программы  </t>
  </si>
  <si>
    <t>№ п/п</t>
  </si>
  <si>
    <t>Наименование показателя</t>
  </si>
  <si>
    <t>Базовый показатель на начало реализации государственной программы</t>
  </si>
  <si>
    <t>в том числе:</t>
  </si>
  <si>
    <t>Причины отклонения</t>
  </si>
  <si>
    <t>План на год</t>
  </si>
  <si>
    <t>Расход за год</t>
  </si>
  <si>
    <t>Разница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</si>
  <si>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</si>
  <si>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</si>
  <si>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</si>
  <si>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</si>
  <si>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</si>
  <si>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</si>
  <si>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</si>
  <si>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</si>
  <si>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</si>
  <si>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</si>
  <si>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</si>
  <si>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</si>
  <si>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план/план</t>
  </si>
  <si>
    <t>план</t>
  </si>
  <si>
    <t>факт</t>
  </si>
  <si>
    <t>%</t>
  </si>
  <si>
    <t>Подпрограмма 1 «Обеспечение жильем молодых семей»</t>
  </si>
  <si>
    <t>1.Основное мероприятие «Улучшение жилищных условий молодых семей»</t>
  </si>
  <si>
    <t xml:space="preserve">Увеличение количества молодых семей городского округа город Мегион улучшивших свои жилищные условия </t>
  </si>
  <si>
    <t>Подпрограмма 2 «Улучшение жилищных условий отдельных категорий граждан»</t>
  </si>
  <si>
    <t>2.Основное мероприятие «Повышение уровня благосостояния малоимущих граждан и граждан, нуждающихся в особой заботе государства»</t>
  </si>
  <si>
    <t>2.1.</t>
  </si>
  <si>
    <t>2.2.</t>
  </si>
  <si>
    <t>Увеличение количества детей-сирот, детей, оставшихся без попечения родителей городского округа город Мегион улучшивших свои жилищные условия</t>
  </si>
  <si>
    <t>2.3.</t>
  </si>
  <si>
    <t xml:space="preserve">Обеспечение деятельности специалиста, занятого исполнением полномочий, указанных в пунктах 3.1, 3.2 статьи 2 Закона Ханты-Мансийского автономного округа – Югры от 31.03.2009 № 36-оз» (приобретение канцелярских товаров, технических средств). </t>
  </si>
  <si>
    <t xml:space="preserve">Подпрограмма 3 "Содействие развитию жилищного строительства на территории городского округа город Мегион" </t>
  </si>
  <si>
    <t>4.1.</t>
  </si>
  <si>
    <t xml:space="preserve">Подпрограмма 4 «Адресная программа по ликвидации и расселению строений приспособленных для проживания, расположенных на территории городского округа город Мегион" </t>
  </si>
  <si>
    <t>5.1.</t>
  </si>
  <si>
    <t>Ликвидация и расселение приспособленных для проживания строений на территории городского округа город Мегион</t>
  </si>
  <si>
    <t xml:space="preserve">  </t>
  </si>
  <si>
    <t xml:space="preserve">Сетевой график о финансовом обеспечении реализации муниципальной программы  </t>
  </si>
  <si>
    <t>Наименование мероприятий муниципальной подпрограммы</t>
  </si>
  <si>
    <t>Ответственный исполнитель</t>
  </si>
  <si>
    <t>Источник финансирования</t>
  </si>
  <si>
    <t>Всего</t>
  </si>
  <si>
    <t xml:space="preserve">Разница </t>
  </si>
  <si>
    <t>факт/факт</t>
  </si>
  <si>
    <t>Департамент муниципальной собственности администрации города</t>
  </si>
  <si>
    <t>федеральный бюджет</t>
  </si>
  <si>
    <t>окружной бюджет</t>
  </si>
  <si>
    <t>местный бюджет</t>
  </si>
  <si>
    <t>привлеченные средства</t>
  </si>
  <si>
    <t>Итого по подпрограмме 1</t>
  </si>
  <si>
    <t>Итого по подпрограмме 2</t>
  </si>
  <si>
    <t>3</t>
  </si>
  <si>
    <t>Итого:</t>
  </si>
  <si>
    <t>4</t>
  </si>
  <si>
    <t>Муниципальное казенное учреждение "Капитальное строительство"</t>
  </si>
  <si>
    <t xml:space="preserve">окружной бюджет </t>
  </si>
  <si>
    <t xml:space="preserve">местный бюджет </t>
  </si>
  <si>
    <t>Итого по подпрограмме 3</t>
  </si>
  <si>
    <t>5</t>
  </si>
  <si>
    <t>Итого по подпрограмме 4</t>
  </si>
  <si>
    <t>Всего по программе</t>
  </si>
  <si>
    <t>ИТОГО по программе</t>
  </si>
  <si>
    <t>2.4.</t>
  </si>
  <si>
    <t>Фактический расход</t>
  </si>
  <si>
    <t>Татьяна Александровна Криулина                                                                т. 96656*404</t>
  </si>
  <si>
    <t>Татьяна Алексаендровна Криулина, тел.96656*404</t>
  </si>
  <si>
    <t xml:space="preserve">Подпрограмма 3 "Содействие развитию жилищного строительства на территории городского округа город Мегион" - предоставление жилья, изъятие земельного участка  </t>
  </si>
  <si>
    <t>1.1</t>
  </si>
  <si>
    <t>Доля ветеранов боевых действий, инвалидов боевых действий, инвалидов и семей имеющих детей инвалидов улучшивших свои жилищные условия в общем списке очередности указанных категорий граждан, %</t>
  </si>
  <si>
    <t>Доля Ветеранов Великой Отечественной войны  улучшивших свои жилищные условия в общем списке очередности указанных категорий граждан, %</t>
  </si>
  <si>
    <t>2.5.</t>
  </si>
  <si>
    <t>Увеличение количества граждан, имеющих трех и более детей, получивших социальную поддержку по обеспеченнию жилыми помещениями взамен предоставления им земельного участка в собственность бесплатно</t>
  </si>
  <si>
    <t>Количество семей, улучшивших свои жилищные условия, состоящих на учете в качестве нуждающихся в жилых помещениях, предоставляемых по договорам социального найма по состоянию на 01.04.2018, в том числе граждан, имеющих право на внеочередное предоставление жилья</t>
  </si>
  <si>
    <t>3.1.</t>
  </si>
  <si>
    <t>3.Основное мероприятие «Предоставление жилья, изъятие земельного участка жилья в целях реализации полномочий в области жилищных отношений, установленных законодательством РФ»</t>
  </si>
  <si>
    <t>5.Основное мероприятие «Ликвидация и расселение приспособленных для проживания строений»</t>
  </si>
  <si>
    <t>6</t>
  </si>
  <si>
    <t>Подпрограмма 3 "Содействие развитию жилищного строительства на территории городского округа город Мегион" - региональный проект "Обеспечение устойчивого сокращения непригодного для проживания жилищного фонда"</t>
  </si>
  <si>
    <t>План на 2020 год</t>
  </si>
  <si>
    <t>Подпрограмма 3 "Содействие развитию жилищного строительства на территории городского округа город Мегион" - мероприятия по освобождению земельных участков</t>
  </si>
  <si>
    <t xml:space="preserve">  Заместитель директора департамента муниципальной собственности __________________________ А.А.Толстунов</t>
  </si>
  <si>
    <t>Валентина Михайловна Лебедева, тел.96656*414</t>
  </si>
  <si>
    <t>Заместитель директора департамента муниципальной собственности __________________________ А.А.Толстунов</t>
  </si>
  <si>
    <t>Значение показателя на 2020 год</t>
  </si>
  <si>
    <t>Сокращение количества аварийного и непригодного жилья на территории городского округа город Мегион, признанного аварийным и непригодным по состоянию на 01.01.2019</t>
  </si>
  <si>
    <t>Увеличение  сформированных земельных участков под индивидуальное жилищное строительство для бесплатного предоставления гражданам льготных категорий</t>
  </si>
  <si>
    <t>4.Основное мероприятие " 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строительства"</t>
  </si>
  <si>
    <t>3.2</t>
  </si>
  <si>
    <t>3.3.</t>
  </si>
  <si>
    <t>Сокращение жилищного фонда, признанного аварийным до 01.01.2017 расселяемого в рамках регионального проекта «Обеспечение устойчивого сокращения непригодного для проживания жилищного фонда»,  кв.м.</t>
  </si>
  <si>
    <t>75 652,8</t>
  </si>
  <si>
    <t>55 932,5</t>
  </si>
  <si>
    <t>3.4.</t>
  </si>
  <si>
    <t>Количество человек, улучшивших свои жилищные условия, в рамках регионального проекта «Обеспечение устойчивого сокращения непригодного для проживания жилищного фонда», (чел.)</t>
  </si>
  <si>
    <t>«Развитие жилищной сферы на территории  городского округа город Мегион на 2019 -2025 годы» 
на 01.05.2020 г.</t>
  </si>
  <si>
    <t>Подпрограмма 4 «Адресная программа по ликвидации и расселению строений приспособленных для проживания, расположенных на территории городского округа город Мегион"</t>
  </si>
  <si>
    <t>«Развитие жилищной сферы на территории  городского округа город Мегион на 2019 -2025 годы» на 01.05.2020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</si>
</sst>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0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9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top" wrapText="1"/>
    </xf>
    <xf numFmtId="9" fontId="4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164" fontId="4" fillId="2" borderId="9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164" fontId="8" fillId="2" borderId="20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 wrapText="1"/>
    </xf>
    <xf numFmtId="1" fontId="7" fillId="0" borderId="1" xfId="1" applyNumberFormat="1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4" fontId="8" fillId="2" borderId="31" xfId="0" applyNumberFormat="1" applyFont="1" applyFill="1" applyBorder="1" applyAlignment="1">
      <alignment horizontal="right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9" fontId="7" fillId="0" borderId="1" xfId="1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vertical="center" wrapText="1"/>
    </xf>
    <xf numFmtId="4" fontId="8" fillId="2" borderId="23" xfId="0" applyNumberFormat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164" fontId="10" fillId="2" borderId="9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2" fillId="2" borderId="9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right" vertical="center" wrapText="1"/>
    </xf>
    <xf numFmtId="4" fontId="8" fillId="2" borderId="0" xfId="0" applyNumberFormat="1" applyFont="1" applyFill="1" applyAlignment="1">
      <alignment vertical="center" wrapText="1"/>
    </xf>
    <xf numFmtId="164" fontId="8" fillId="2" borderId="26" xfId="0" applyNumberFormat="1" applyFont="1" applyFill="1" applyBorder="1" applyAlignment="1">
      <alignment horizontal="right" vertical="center" wrapText="1"/>
    </xf>
    <xf numFmtId="166" fontId="8" fillId="2" borderId="2" xfId="1" applyNumberFormat="1" applyFont="1" applyFill="1" applyBorder="1" applyAlignment="1">
      <alignment horizontal="right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4" fontId="7" fillId="0" borderId="29" xfId="0" applyNumberFormat="1" applyFont="1" applyFill="1" applyBorder="1" applyAlignment="1">
      <alignment vertical="center" wrapText="1"/>
    </xf>
    <xf numFmtId="164" fontId="7" fillId="2" borderId="16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vertical="center" wrapText="1"/>
    </xf>
    <xf numFmtId="9" fontId="7" fillId="2" borderId="2" xfId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vertical="center" wrapText="1"/>
    </xf>
    <xf numFmtId="164" fontId="7" fillId="2" borderId="28" xfId="0" applyNumberFormat="1" applyFont="1" applyFill="1" applyBorder="1" applyAlignment="1">
      <alignment vertical="center" wrapText="1"/>
    </xf>
    <xf numFmtId="10" fontId="7" fillId="2" borderId="28" xfId="0" applyNumberFormat="1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7" fillId="0" borderId="30" xfId="0" applyNumberFormat="1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164" fontId="7" fillId="2" borderId="14" xfId="0" applyNumberFormat="1" applyFont="1" applyFill="1" applyBorder="1" applyAlignment="1">
      <alignment vertical="center" wrapText="1"/>
    </xf>
    <xf numFmtId="49" fontId="7" fillId="2" borderId="21" xfId="0" applyNumberFormat="1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vertical="center" wrapText="1"/>
    </xf>
    <xf numFmtId="166" fontId="8" fillId="2" borderId="22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horizontal="right" vertical="center" wrapText="1"/>
    </xf>
    <xf numFmtId="164" fontId="8" fillId="2" borderId="23" xfId="0" applyNumberFormat="1" applyFont="1" applyFill="1" applyBorder="1" applyAlignment="1">
      <alignment horizontal="right" vertical="center" wrapText="1"/>
    </xf>
    <xf numFmtId="9" fontId="8" fillId="2" borderId="21" xfId="1" applyNumberFormat="1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vertical="center" wrapText="1"/>
    </xf>
    <xf numFmtId="9" fontId="8" fillId="2" borderId="21" xfId="1" applyFont="1" applyFill="1" applyBorder="1" applyAlignment="1">
      <alignment vertical="center" wrapText="1"/>
    </xf>
    <xf numFmtId="9" fontId="8" fillId="0" borderId="21" xfId="0" applyNumberFormat="1" applyFont="1" applyFill="1" applyBorder="1" applyAlignment="1">
      <alignment vertical="center" wrapText="1"/>
    </xf>
    <xf numFmtId="10" fontId="7" fillId="2" borderId="15" xfId="0" applyNumberFormat="1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right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4" fontId="10" fillId="2" borderId="0" xfId="0" applyNumberFormat="1" applyFont="1" applyFill="1" applyBorder="1" applyAlignment="1">
      <alignment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right" vertical="center" wrapText="1"/>
    </xf>
    <xf numFmtId="4" fontId="9" fillId="2" borderId="32" xfId="0" applyNumberFormat="1" applyFont="1" applyFill="1" applyBorder="1" applyAlignment="1">
      <alignment horizontal="right" vertical="center" wrapText="1"/>
    </xf>
    <xf numFmtId="4" fontId="9" fillId="2" borderId="14" xfId="0" applyNumberFormat="1" applyFont="1" applyFill="1" applyBorder="1" applyAlignment="1">
      <alignment horizontal="right" vertical="center" wrapText="1"/>
    </xf>
    <xf numFmtId="164" fontId="9" fillId="2" borderId="24" xfId="1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164" fontId="9" fillId="2" borderId="14" xfId="1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9" fontId="9" fillId="2" borderId="1" xfId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4" fontId="9" fillId="2" borderId="9" xfId="0" applyNumberFormat="1" applyFont="1" applyFill="1" applyBorder="1" applyAlignment="1">
      <alignment vertical="center" wrapText="1"/>
    </xf>
    <xf numFmtId="164" fontId="9" fillId="2" borderId="9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4" fontId="9" fillId="2" borderId="20" xfId="1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164" fontId="14" fillId="2" borderId="22" xfId="0" applyNumberFormat="1" applyFont="1" applyFill="1" applyBorder="1" applyAlignment="1">
      <alignment horizontal="right" vertical="center" wrapText="1"/>
    </xf>
    <xf numFmtId="4" fontId="14" fillId="2" borderId="31" xfId="0" applyNumberFormat="1" applyFont="1" applyFill="1" applyBorder="1" applyAlignment="1">
      <alignment horizontal="right" vertical="center" wrapText="1"/>
    </xf>
    <xf numFmtId="4" fontId="14" fillId="2" borderId="23" xfId="0" applyNumberFormat="1" applyFont="1" applyFill="1" applyBorder="1" applyAlignment="1">
      <alignment horizontal="right" vertical="center" wrapText="1"/>
    </xf>
    <xf numFmtId="166" fontId="14" fillId="2" borderId="22" xfId="1" applyNumberFormat="1" applyFont="1" applyFill="1" applyBorder="1" applyAlignment="1">
      <alignment horizontal="right" vertical="center" wrapText="1"/>
    </xf>
    <xf numFmtId="166" fontId="14" fillId="2" borderId="21" xfId="1" applyNumberFormat="1" applyFont="1" applyFill="1" applyBorder="1" applyAlignment="1">
      <alignment horizontal="right" vertical="center" wrapText="1"/>
    </xf>
    <xf numFmtId="4" fontId="14" fillId="2" borderId="21" xfId="0" applyNumberFormat="1" applyFont="1" applyFill="1" applyBorder="1" applyAlignment="1">
      <alignment horizontal="right" vertical="center" wrapText="1"/>
    </xf>
    <xf numFmtId="4" fontId="14" fillId="0" borderId="21" xfId="0" applyNumberFormat="1" applyFont="1" applyFill="1" applyBorder="1" applyAlignment="1">
      <alignment horizontal="right" vertical="center" wrapText="1"/>
    </xf>
    <xf numFmtId="9" fontId="9" fillId="0" borderId="14" xfId="1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vertical="center" wrapText="1"/>
    </xf>
    <xf numFmtId="4" fontId="14" fillId="2" borderId="0" xfId="0" applyNumberFormat="1" applyFont="1" applyFill="1" applyAlignment="1">
      <alignment vertical="center" wrapText="1"/>
    </xf>
    <xf numFmtId="4" fontId="14" fillId="2" borderId="9" xfId="0" applyNumberFormat="1" applyFont="1" applyFill="1" applyBorder="1" applyAlignment="1">
      <alignment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right" vertical="center" wrapText="1"/>
    </xf>
    <xf numFmtId="4" fontId="9" fillId="2" borderId="29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horizontal="right" vertical="center" wrapText="1"/>
    </xf>
    <xf numFmtId="164" fontId="9" fillId="2" borderId="16" xfId="1" applyNumberFormat="1" applyFont="1" applyFill="1" applyBorder="1" applyAlignment="1">
      <alignment horizontal="right" vertical="center" wrapText="1"/>
    </xf>
    <xf numFmtId="4" fontId="9" fillId="2" borderId="17" xfId="0" applyNumberFormat="1" applyFont="1" applyFill="1" applyBorder="1" applyAlignment="1">
      <alignment horizontal="right" vertical="center" wrapText="1"/>
    </xf>
    <xf numFmtId="164" fontId="9" fillId="2" borderId="15" xfId="1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66" fontId="9" fillId="0" borderId="15" xfId="1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9" fontId="9" fillId="0" borderId="1" xfId="1" applyNumberFormat="1" applyFont="1" applyFill="1" applyBorder="1" applyAlignment="1">
      <alignment horizontal="right" vertical="center" wrapText="1"/>
    </xf>
    <xf numFmtId="164" fontId="9" fillId="2" borderId="15" xfId="0" applyNumberFormat="1" applyFont="1" applyFill="1" applyBorder="1" applyAlignment="1">
      <alignment horizontal="right" vertical="center" wrapText="1"/>
    </xf>
    <xf numFmtId="9" fontId="9" fillId="2" borderId="15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9" fillId="0" borderId="9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5" fontId="9" fillId="2" borderId="15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6" fontId="9" fillId="0" borderId="1" xfId="1" applyNumberFormat="1" applyFont="1" applyFill="1" applyBorder="1" applyAlignment="1">
      <alignment horizontal="right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right" vertical="center" wrapText="1"/>
    </xf>
    <xf numFmtId="4" fontId="14" fillId="2" borderId="34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166" fontId="14" fillId="2" borderId="26" xfId="1" applyNumberFormat="1" applyFont="1" applyFill="1" applyBorder="1" applyAlignment="1">
      <alignment horizontal="right" vertical="center" wrapText="1"/>
    </xf>
    <xf numFmtId="166" fontId="14" fillId="2" borderId="2" xfId="1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9" fontId="14" fillId="2" borderId="2" xfId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9" fontId="14" fillId="0" borderId="2" xfId="1" applyNumberFormat="1" applyFont="1" applyFill="1" applyBorder="1" applyAlignment="1">
      <alignment horizontal="right" vertical="center" wrapText="1"/>
    </xf>
    <xf numFmtId="9" fontId="9" fillId="0" borderId="2" xfId="1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5" fontId="9" fillId="2" borderId="28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5" fontId="9" fillId="2" borderId="16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right" vertical="center" wrapText="1"/>
    </xf>
    <xf numFmtId="9" fontId="9" fillId="0" borderId="15" xfId="1" applyNumberFormat="1" applyFont="1" applyFill="1" applyBorder="1" applyAlignment="1">
      <alignment horizontal="right" vertical="center" wrapText="1"/>
    </xf>
    <xf numFmtId="3" fontId="9" fillId="2" borderId="16" xfId="0" applyNumberFormat="1" applyFont="1" applyFill="1" applyBorder="1" applyAlignment="1">
      <alignment vertical="center" wrapText="1"/>
    </xf>
    <xf numFmtId="166" fontId="9" fillId="2" borderId="20" xfId="1" applyNumberFormat="1" applyFont="1" applyFill="1" applyBorder="1" applyAlignment="1">
      <alignment horizontal="right" vertical="center" wrapText="1"/>
    </xf>
    <xf numFmtId="4" fontId="9" fillId="2" borderId="20" xfId="0" applyNumberFormat="1" applyFont="1" applyFill="1" applyBorder="1" applyAlignment="1">
      <alignment vertical="center" wrapText="1"/>
    </xf>
    <xf numFmtId="165" fontId="9" fillId="2" borderId="20" xfId="0" applyNumberFormat="1" applyFont="1" applyFill="1" applyBorder="1" applyAlignment="1">
      <alignment horizontal="right" vertical="center" wrapText="1"/>
    </xf>
    <xf numFmtId="9" fontId="9" fillId="2" borderId="20" xfId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9" fontId="14" fillId="2" borderId="22" xfId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 wrapText="1"/>
    </xf>
    <xf numFmtId="4" fontId="14" fillId="0" borderId="23" xfId="0" applyNumberFormat="1" applyFont="1" applyFill="1" applyBorder="1" applyAlignment="1">
      <alignment horizontal="right" vertical="center" wrapText="1"/>
    </xf>
    <xf numFmtId="9" fontId="14" fillId="2" borderId="21" xfId="1" applyFont="1" applyFill="1" applyBorder="1" applyAlignment="1">
      <alignment horizontal="right" vertical="center" wrapText="1"/>
    </xf>
    <xf numFmtId="164" fontId="9" fillId="2" borderId="21" xfId="1" applyNumberFormat="1" applyFont="1" applyFill="1" applyBorder="1" applyAlignment="1">
      <alignment horizontal="right" vertical="center" wrapText="1"/>
    </xf>
    <xf numFmtId="9" fontId="14" fillId="0" borderId="35" xfId="1" applyFont="1" applyFill="1" applyBorder="1" applyAlignment="1">
      <alignment horizontal="right" vertical="center" wrapText="1"/>
    </xf>
    <xf numFmtId="9" fontId="14" fillId="0" borderId="21" xfId="1" applyNumberFormat="1" applyFont="1" applyFill="1" applyBorder="1" applyAlignment="1">
      <alignment horizontal="right" vertical="center" wrapText="1"/>
    </xf>
    <xf numFmtId="9" fontId="9" fillId="0" borderId="21" xfId="1" applyNumberFormat="1" applyFont="1" applyFill="1" applyBorder="1" applyAlignment="1">
      <alignment horizontal="right" vertical="center" wrapText="1"/>
    </xf>
    <xf numFmtId="166" fontId="14" fillId="0" borderId="21" xfId="1" applyNumberFormat="1" applyFont="1" applyFill="1" applyBorder="1" applyAlignment="1">
      <alignment horizontal="right" vertical="center" wrapText="1"/>
    </xf>
    <xf numFmtId="165" fontId="9" fillId="2" borderId="21" xfId="0" applyNumberFormat="1" applyFont="1" applyFill="1" applyBorder="1" applyAlignment="1">
      <alignment horizontal="right" vertical="center" wrapText="1"/>
    </xf>
    <xf numFmtId="3" fontId="9" fillId="2" borderId="22" xfId="0" applyNumberFormat="1" applyFont="1" applyFill="1" applyBorder="1" applyAlignment="1">
      <alignment vertical="center" wrapText="1"/>
    </xf>
    <xf numFmtId="166" fontId="9" fillId="2" borderId="16" xfId="1" applyNumberFormat="1" applyFont="1" applyFill="1" applyBorder="1" applyAlignment="1">
      <alignment horizontal="right" vertical="center" wrapText="1"/>
    </xf>
    <xf numFmtId="9" fontId="9" fillId="2" borderId="16" xfId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9" fontId="9" fillId="2" borderId="15" xfId="1" applyFont="1" applyFill="1" applyBorder="1" applyAlignment="1">
      <alignment horizontal="right" vertical="center" wrapText="1"/>
    </xf>
    <xf numFmtId="9" fontId="9" fillId="0" borderId="15" xfId="1" applyFont="1" applyFill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9" fontId="9" fillId="0" borderId="1" xfId="1" applyFont="1" applyFill="1" applyBorder="1" applyAlignment="1">
      <alignment horizontal="right" vertical="center" wrapText="1"/>
    </xf>
    <xf numFmtId="165" fontId="9" fillId="2" borderId="22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6" fontId="9" fillId="0" borderId="14" xfId="1" applyNumberFormat="1" applyFont="1" applyFill="1" applyBorder="1" applyAlignment="1">
      <alignment horizontal="right" vertical="center" wrapText="1"/>
    </xf>
    <xf numFmtId="9" fontId="9" fillId="0" borderId="14" xfId="1" applyNumberFormat="1" applyFont="1" applyFill="1" applyBorder="1" applyAlignment="1">
      <alignment horizontal="right" vertical="center" wrapText="1"/>
    </xf>
    <xf numFmtId="165" fontId="9" fillId="2" borderId="14" xfId="0" applyNumberFormat="1" applyFont="1" applyFill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4" fontId="14" fillId="2" borderId="30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166" fontId="14" fillId="2" borderId="20" xfId="1" applyNumberFormat="1" applyFont="1" applyFill="1" applyBorder="1" applyAlignment="1">
      <alignment horizontal="right" vertical="center" wrapText="1"/>
    </xf>
    <xf numFmtId="9" fontId="14" fillId="2" borderId="20" xfId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9" fontId="14" fillId="0" borderId="1" xfId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center" vertical="center" wrapText="1"/>
    </xf>
    <xf numFmtId="4" fontId="14" fillId="2" borderId="37" xfId="0" applyNumberFormat="1" applyFont="1" applyFill="1" applyBorder="1" applyAlignment="1">
      <alignment horizontal="right" vertical="center" wrapText="1"/>
    </xf>
    <xf numFmtId="4" fontId="14" fillId="2" borderId="38" xfId="0" applyNumberFormat="1" applyFont="1" applyFill="1" applyBorder="1" applyAlignment="1">
      <alignment horizontal="right" vertical="center" wrapText="1"/>
    </xf>
    <xf numFmtId="166" fontId="14" fillId="2" borderId="39" xfId="1" applyNumberFormat="1" applyFont="1" applyFill="1" applyBorder="1" applyAlignment="1">
      <alignment horizontal="right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 wrapText="1"/>
    </xf>
    <xf numFmtId="165" fontId="14" fillId="2" borderId="22" xfId="1" applyNumberFormat="1" applyFont="1" applyFill="1" applyBorder="1" applyAlignment="1">
      <alignment horizontal="right" vertical="center" wrapText="1"/>
    </xf>
    <xf numFmtId="9" fontId="14" fillId="2" borderId="1" xfId="1" applyFont="1" applyFill="1" applyBorder="1" applyAlignment="1">
      <alignment horizontal="right" vertical="center" wrapText="1"/>
    </xf>
    <xf numFmtId="4" fontId="14" fillId="2" borderId="0" xfId="0" applyNumberFormat="1" applyFont="1" applyFill="1" applyAlignment="1">
      <alignment horizontal="righ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164" fontId="9" fillId="2" borderId="9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9" fontId="14" fillId="0" borderId="21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9" fontId="15" fillId="0" borderId="20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164" fontId="9" fillId="2" borderId="11" xfId="1" applyNumberFormat="1" applyFont="1" applyFill="1" applyBorder="1" applyAlignment="1">
      <alignment horizontal="right" vertical="center" wrapText="1"/>
    </xf>
    <xf numFmtId="164" fontId="9" fillId="2" borderId="6" xfId="1" applyNumberFormat="1" applyFont="1" applyFill="1" applyBorder="1" applyAlignment="1">
      <alignment horizontal="right" vertical="center" wrapText="1"/>
    </xf>
    <xf numFmtId="166" fontId="14" fillId="2" borderId="40" xfId="1" applyNumberFormat="1" applyFont="1" applyFill="1" applyBorder="1" applyAlignment="1">
      <alignment horizontal="right" vertical="center" wrapText="1"/>
    </xf>
    <xf numFmtId="164" fontId="9" fillId="2" borderId="18" xfId="1" applyNumberFormat="1" applyFont="1" applyFill="1" applyBorder="1" applyAlignment="1">
      <alignment horizontal="right" vertical="center" wrapText="1"/>
    </xf>
    <xf numFmtId="9" fontId="14" fillId="2" borderId="3" xfId="1" applyFont="1" applyFill="1" applyBorder="1" applyAlignment="1">
      <alignment horizontal="right" vertical="center" wrapText="1"/>
    </xf>
    <xf numFmtId="9" fontId="9" fillId="2" borderId="6" xfId="1" applyFont="1" applyFill="1" applyBorder="1" applyAlignment="1">
      <alignment horizontal="right" vertical="center" wrapText="1"/>
    </xf>
    <xf numFmtId="9" fontId="14" fillId="2" borderId="40" xfId="1" applyFont="1" applyFill="1" applyBorder="1" applyAlignment="1">
      <alignment horizontal="right" vertical="center" wrapText="1"/>
    </xf>
    <xf numFmtId="9" fontId="9" fillId="2" borderId="18" xfId="1" applyFont="1" applyFill="1" applyBorder="1" applyAlignment="1">
      <alignment horizontal="right" vertical="center" wrapText="1"/>
    </xf>
    <xf numFmtId="4" fontId="14" fillId="2" borderId="40" xfId="0" applyNumberFormat="1" applyFont="1" applyFill="1" applyBorder="1" applyAlignment="1">
      <alignment horizontal="right" vertical="center" wrapText="1"/>
    </xf>
    <xf numFmtId="9" fontId="14" fillId="2" borderId="6" xfId="1" applyFont="1" applyFill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vertical="center" wrapText="1"/>
    </xf>
    <xf numFmtId="4" fontId="14" fillId="0" borderId="3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49" fontId="9" fillId="2" borderId="36" xfId="0" applyNumberFormat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49" fontId="9" fillId="2" borderId="37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35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Z56"/>
  <sheetViews>
    <sheetView view="pageBreakPreview" zoomScaleNormal="115" zoomScaleSheetLayoutView="100" workbookViewId="0">
      <pane xSplit="6" ySplit="11" topLeftCell="G30" activePane="bottomRight" state="frozen"/>
      <selection pane="topRight" activeCell="G1" sqref="G1"/>
      <selection pane="bottomLeft" activeCell="A12" sqref="A12"/>
      <selection pane="bottomRight" activeCell="Q17" sqref="Q17"/>
    </sheetView>
  </sheetViews>
  <sheetFormatPr defaultColWidth="9.140625" defaultRowHeight="15" x14ac:dyDescent="0.25"/>
  <cols>
    <col min="1" max="1" width="4.85546875" style="182" customWidth="1"/>
    <col min="2" max="2" width="22.5703125" style="111" customWidth="1"/>
    <col min="3" max="3" width="12.28515625" style="111" customWidth="1"/>
    <col min="4" max="4" width="19.42578125" style="111" customWidth="1"/>
    <col min="5" max="5" width="11.5703125" style="111" customWidth="1"/>
    <col min="6" max="6" width="9.5703125" style="111" customWidth="1"/>
    <col min="7" max="7" width="7.140625" style="111" customWidth="1"/>
    <col min="8" max="8" width="7.28515625" style="111" customWidth="1"/>
    <col min="9" max="9" width="8.5703125" style="111" customWidth="1"/>
    <col min="10" max="10" width="5.7109375" style="111" customWidth="1"/>
    <col min="11" max="11" width="8.7109375" style="111" customWidth="1"/>
    <col min="12" max="12" width="9.140625" style="111" customWidth="1"/>
    <col min="13" max="15" width="8" style="111" customWidth="1"/>
    <col min="16" max="16" width="5.42578125" style="111" customWidth="1"/>
    <col min="17" max="18" width="6.85546875" style="111" customWidth="1"/>
    <col min="19" max="19" width="7" style="111" customWidth="1"/>
    <col min="20" max="20" width="8.140625" style="111" customWidth="1"/>
    <col min="21" max="21" width="6.85546875" style="111" customWidth="1"/>
    <col min="22" max="22" width="6.5703125" style="111" customWidth="1"/>
    <col min="23" max="23" width="7.5703125" style="111" customWidth="1"/>
    <col min="24" max="24" width="7.85546875" style="111" customWidth="1"/>
    <col min="25" max="25" width="6" style="111" customWidth="1"/>
    <col min="26" max="26" width="8.7109375" style="111" customWidth="1"/>
    <col min="27" max="27" width="8.140625" style="111" customWidth="1"/>
    <col min="28" max="28" width="7.140625" style="111" customWidth="1"/>
    <col min="29" max="29" width="8.7109375" style="111" customWidth="1"/>
    <col min="30" max="30" width="8.5703125" style="111" customWidth="1"/>
    <col min="31" max="31" width="8.140625" style="111" customWidth="1"/>
    <col min="32" max="33" width="8.7109375" style="111" customWidth="1"/>
    <col min="34" max="34" width="6.7109375" style="111" customWidth="1"/>
    <col min="35" max="35" width="10.7109375" style="111" customWidth="1"/>
    <col min="36" max="36" width="9.28515625" style="111" customWidth="1"/>
    <col min="37" max="37" width="8" style="111" customWidth="1"/>
    <col min="38" max="38" width="9.42578125" style="111" customWidth="1"/>
    <col min="39" max="39" width="7.5703125" style="111" customWidth="1"/>
    <col min="40" max="40" width="7.28515625" style="111" customWidth="1"/>
    <col min="41" max="41" width="11.28515625" style="111" customWidth="1"/>
    <col min="42" max="42" width="9" style="111" customWidth="1"/>
    <col min="43" max="43" width="6.28515625" style="111" customWidth="1"/>
    <col min="44" max="44" width="10.42578125" style="111" customWidth="1"/>
    <col min="45" max="45" width="10.7109375" style="182" customWidth="1"/>
    <col min="46" max="46" width="9.140625" style="182"/>
    <col min="47" max="47" width="8.5703125" style="182" customWidth="1"/>
    <col min="48" max="48" width="11.140625" style="182" customWidth="1"/>
    <col min="49" max="52" width="9.140625" style="182"/>
    <col min="53" max="16384" width="9.140625" style="86"/>
  </cols>
  <sheetData>
    <row r="1" spans="1:52" s="83" customFormat="1" ht="5.25" customHeight="1" x14ac:dyDescent="0.25">
      <c r="A1" s="103"/>
      <c r="B1" s="103"/>
      <c r="C1" s="103"/>
      <c r="D1" s="104"/>
      <c r="E1" s="104"/>
      <c r="F1" s="104"/>
      <c r="G1" s="104"/>
      <c r="H1" s="103"/>
      <c r="I1" s="104"/>
      <c r="J1" s="104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  <c r="X1" s="103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3"/>
      <c r="AT1" s="103"/>
      <c r="AU1" s="103"/>
      <c r="AV1" s="103"/>
      <c r="AW1" s="103"/>
      <c r="AX1" s="103"/>
      <c r="AY1" s="103"/>
      <c r="AZ1" s="103"/>
    </row>
    <row r="2" spans="1:52" s="83" customFormat="1" ht="3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03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3"/>
      <c r="AT2" s="103"/>
      <c r="AU2" s="103"/>
      <c r="AV2" s="103"/>
      <c r="AW2" s="103"/>
      <c r="AX2" s="103"/>
      <c r="AY2" s="103"/>
      <c r="AZ2" s="103"/>
    </row>
    <row r="3" spans="1:52" s="83" customFormat="1" ht="15.75" hidden="1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103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3"/>
      <c r="AT3" s="103"/>
      <c r="AU3" s="103"/>
      <c r="AV3" s="103"/>
      <c r="AW3" s="103"/>
      <c r="AX3" s="103"/>
      <c r="AY3" s="103"/>
      <c r="AZ3" s="103"/>
    </row>
    <row r="4" spans="1:52" s="83" customFormat="1" ht="15.75" hidden="1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3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3"/>
      <c r="AT4" s="103"/>
      <c r="AU4" s="103"/>
      <c r="AV4" s="103"/>
      <c r="AW4" s="103"/>
      <c r="AX4" s="103"/>
      <c r="AY4" s="103"/>
      <c r="AZ4" s="103"/>
    </row>
    <row r="5" spans="1:52" s="83" customFormat="1" ht="14.25" customHeight="1" x14ac:dyDescent="0.25">
      <c r="A5" s="364" t="s">
        <v>41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5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/>
      <c r="AU5" s="108"/>
      <c r="AV5" s="108"/>
      <c r="AW5" s="108"/>
      <c r="AX5" s="108"/>
      <c r="AY5" s="108"/>
      <c r="AZ5" s="108"/>
    </row>
    <row r="6" spans="1:52" s="83" customFormat="1" ht="24.75" customHeight="1" x14ac:dyDescent="0.25">
      <c r="A6" s="364" t="s">
        <v>98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5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8"/>
      <c r="AU6" s="108"/>
      <c r="AV6" s="108"/>
      <c r="AW6" s="108"/>
      <c r="AX6" s="108"/>
      <c r="AY6" s="108"/>
      <c r="AZ6" s="108"/>
    </row>
    <row r="7" spans="1:52" ht="18.75" customHeight="1" thickBot="1" x14ac:dyDescent="0.3">
      <c r="A7" s="109"/>
      <c r="B7" s="110"/>
      <c r="C7" s="110"/>
      <c r="D7" s="110"/>
      <c r="F7" s="110"/>
      <c r="G7" s="110"/>
      <c r="H7" s="110"/>
      <c r="I7" s="110"/>
      <c r="J7" s="110"/>
      <c r="K7" s="112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3"/>
      <c r="Z7" s="110"/>
      <c r="AA7" s="110"/>
      <c r="AB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4"/>
      <c r="AU7" s="114"/>
      <c r="AV7" s="114"/>
      <c r="AW7" s="114"/>
      <c r="AX7" s="114"/>
      <c r="AY7" s="114"/>
      <c r="AZ7" s="114"/>
    </row>
    <row r="8" spans="1:52" s="16" customFormat="1" ht="15" customHeight="1" thickBot="1" x14ac:dyDescent="0.3">
      <c r="A8" s="365" t="s">
        <v>1</v>
      </c>
      <c r="B8" s="365" t="s">
        <v>42</v>
      </c>
      <c r="C8" s="365" t="s">
        <v>43</v>
      </c>
      <c r="D8" s="365" t="s">
        <v>44</v>
      </c>
      <c r="E8" s="365" t="s">
        <v>45</v>
      </c>
      <c r="F8" s="365"/>
      <c r="G8" s="367"/>
      <c r="H8" s="368" t="s">
        <v>4</v>
      </c>
      <c r="I8" s="369"/>
      <c r="J8" s="369"/>
      <c r="K8" s="365"/>
      <c r="L8" s="365"/>
      <c r="M8" s="365"/>
      <c r="N8" s="365"/>
      <c r="O8" s="365"/>
      <c r="P8" s="365"/>
      <c r="Q8" s="369"/>
      <c r="R8" s="369"/>
      <c r="S8" s="369"/>
      <c r="T8" s="379" t="s">
        <v>4</v>
      </c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1"/>
      <c r="AR8" s="365" t="s">
        <v>5</v>
      </c>
      <c r="AS8" s="115"/>
      <c r="AT8" s="92"/>
      <c r="AU8" s="92"/>
      <c r="AV8" s="92"/>
      <c r="AW8" s="92"/>
      <c r="AX8" s="92"/>
      <c r="AY8" s="92"/>
      <c r="AZ8" s="92"/>
    </row>
    <row r="9" spans="1:52" s="16" customFormat="1" ht="15" customHeight="1" x14ac:dyDescent="0.25">
      <c r="A9" s="366"/>
      <c r="B9" s="366"/>
      <c r="C9" s="366"/>
      <c r="D9" s="366"/>
      <c r="E9" s="382" t="s">
        <v>82</v>
      </c>
      <c r="F9" s="366" t="s">
        <v>67</v>
      </c>
      <c r="G9" s="383" t="s">
        <v>24</v>
      </c>
      <c r="H9" s="384" t="s">
        <v>9</v>
      </c>
      <c r="I9" s="365"/>
      <c r="J9" s="367"/>
      <c r="K9" s="385" t="s">
        <v>10</v>
      </c>
      <c r="L9" s="366"/>
      <c r="M9" s="366"/>
      <c r="N9" s="366" t="s">
        <v>11</v>
      </c>
      <c r="O9" s="366"/>
      <c r="P9" s="386"/>
      <c r="Q9" s="384" t="s">
        <v>12</v>
      </c>
      <c r="R9" s="365"/>
      <c r="S9" s="367"/>
      <c r="T9" s="385" t="s">
        <v>13</v>
      </c>
      <c r="U9" s="366"/>
      <c r="V9" s="366"/>
      <c r="W9" s="366" t="s">
        <v>14</v>
      </c>
      <c r="X9" s="366"/>
      <c r="Y9" s="366"/>
      <c r="Z9" s="366" t="s">
        <v>15</v>
      </c>
      <c r="AA9" s="366"/>
      <c r="AB9" s="366"/>
      <c r="AC9" s="366" t="s">
        <v>16</v>
      </c>
      <c r="AD9" s="366"/>
      <c r="AE9" s="366"/>
      <c r="AF9" s="366" t="s">
        <v>17</v>
      </c>
      <c r="AG9" s="366"/>
      <c r="AH9" s="366"/>
      <c r="AI9" s="366" t="s">
        <v>18</v>
      </c>
      <c r="AJ9" s="366"/>
      <c r="AK9" s="366"/>
      <c r="AL9" s="366" t="s">
        <v>19</v>
      </c>
      <c r="AM9" s="366"/>
      <c r="AN9" s="366"/>
      <c r="AO9" s="366" t="s">
        <v>20</v>
      </c>
      <c r="AP9" s="366"/>
      <c r="AQ9" s="366"/>
      <c r="AR9" s="366"/>
      <c r="AS9" s="116" t="s">
        <v>6</v>
      </c>
      <c r="AT9" s="92" t="s">
        <v>7</v>
      </c>
      <c r="AU9" s="92" t="s">
        <v>46</v>
      </c>
      <c r="AV9" s="92" t="s">
        <v>8</v>
      </c>
      <c r="AW9" s="92"/>
      <c r="AX9" s="92"/>
      <c r="AY9" s="92"/>
      <c r="AZ9" s="92"/>
    </row>
    <row r="10" spans="1:52" s="16" customFormat="1" ht="45" customHeight="1" x14ac:dyDescent="0.25">
      <c r="A10" s="366"/>
      <c r="B10" s="366"/>
      <c r="C10" s="366"/>
      <c r="D10" s="366"/>
      <c r="E10" s="382"/>
      <c r="F10" s="366"/>
      <c r="G10" s="383"/>
      <c r="H10" s="117" t="s">
        <v>22</v>
      </c>
      <c r="I10" s="101" t="s">
        <v>23</v>
      </c>
      <c r="J10" s="118" t="s">
        <v>24</v>
      </c>
      <c r="K10" s="119" t="s">
        <v>22</v>
      </c>
      <c r="L10" s="101" t="s">
        <v>23</v>
      </c>
      <c r="M10" s="101" t="s">
        <v>24</v>
      </c>
      <c r="N10" s="101" t="s">
        <v>22</v>
      </c>
      <c r="O10" s="101" t="s">
        <v>23</v>
      </c>
      <c r="P10" s="346" t="s">
        <v>24</v>
      </c>
      <c r="Q10" s="117" t="s">
        <v>22</v>
      </c>
      <c r="R10" s="343" t="s">
        <v>23</v>
      </c>
      <c r="S10" s="344" t="s">
        <v>24</v>
      </c>
      <c r="T10" s="345" t="s">
        <v>22</v>
      </c>
      <c r="U10" s="101" t="s">
        <v>23</v>
      </c>
      <c r="V10" s="101" t="s">
        <v>24</v>
      </c>
      <c r="W10" s="101" t="s">
        <v>22</v>
      </c>
      <c r="X10" s="101" t="s">
        <v>23</v>
      </c>
      <c r="Y10" s="101" t="s">
        <v>24</v>
      </c>
      <c r="Z10" s="101" t="s">
        <v>22</v>
      </c>
      <c r="AA10" s="101" t="s">
        <v>23</v>
      </c>
      <c r="AB10" s="101" t="s">
        <v>24</v>
      </c>
      <c r="AC10" s="79" t="s">
        <v>22</v>
      </c>
      <c r="AD10" s="101" t="s">
        <v>23</v>
      </c>
      <c r="AE10" s="101" t="s">
        <v>24</v>
      </c>
      <c r="AF10" s="101" t="s">
        <v>22</v>
      </c>
      <c r="AG10" s="101" t="s">
        <v>23</v>
      </c>
      <c r="AH10" s="101" t="s">
        <v>24</v>
      </c>
      <c r="AI10" s="101" t="s">
        <v>22</v>
      </c>
      <c r="AJ10" s="101" t="s">
        <v>23</v>
      </c>
      <c r="AK10" s="101" t="s">
        <v>24</v>
      </c>
      <c r="AL10" s="101" t="s">
        <v>22</v>
      </c>
      <c r="AM10" s="101" t="s">
        <v>23</v>
      </c>
      <c r="AN10" s="101" t="s">
        <v>24</v>
      </c>
      <c r="AO10" s="101" t="s">
        <v>22</v>
      </c>
      <c r="AP10" s="101" t="s">
        <v>23</v>
      </c>
      <c r="AQ10" s="101" t="s">
        <v>24</v>
      </c>
      <c r="AR10" s="366"/>
      <c r="AS10" s="115"/>
      <c r="AT10" s="92"/>
      <c r="AU10" s="92" t="s">
        <v>47</v>
      </c>
      <c r="AV10" s="92" t="s">
        <v>21</v>
      </c>
      <c r="AW10" s="92"/>
      <c r="AX10" s="92"/>
      <c r="AY10" s="92"/>
      <c r="AZ10" s="92"/>
    </row>
    <row r="11" spans="1:52" s="16" customFormat="1" ht="20.25" customHeight="1" thickBot="1" x14ac:dyDescent="0.3">
      <c r="A11" s="102">
        <v>1</v>
      </c>
      <c r="B11" s="102">
        <v>2</v>
      </c>
      <c r="C11" s="102">
        <v>3</v>
      </c>
      <c r="D11" s="102">
        <v>4</v>
      </c>
      <c r="E11" s="120">
        <v>5</v>
      </c>
      <c r="F11" s="102">
        <v>6</v>
      </c>
      <c r="G11" s="121">
        <v>7</v>
      </c>
      <c r="H11" s="122">
        <v>8</v>
      </c>
      <c r="I11" s="102">
        <v>9</v>
      </c>
      <c r="J11" s="121">
        <v>10</v>
      </c>
      <c r="K11" s="123">
        <v>11</v>
      </c>
      <c r="L11" s="102">
        <v>12</v>
      </c>
      <c r="M11" s="102">
        <v>13</v>
      </c>
      <c r="N11" s="102">
        <v>14</v>
      </c>
      <c r="O11" s="102">
        <v>15</v>
      </c>
      <c r="P11" s="347">
        <v>16</v>
      </c>
      <c r="Q11" s="122">
        <v>17</v>
      </c>
      <c r="R11" s="102">
        <v>18</v>
      </c>
      <c r="S11" s="121">
        <v>19</v>
      </c>
      <c r="T11" s="123">
        <v>20</v>
      </c>
      <c r="U11" s="102">
        <v>21</v>
      </c>
      <c r="V11" s="102">
        <v>22</v>
      </c>
      <c r="W11" s="102">
        <v>23</v>
      </c>
      <c r="X11" s="102">
        <v>24</v>
      </c>
      <c r="Y11" s="102">
        <v>25</v>
      </c>
      <c r="Z11" s="102">
        <v>26</v>
      </c>
      <c r="AA11" s="102">
        <v>27</v>
      </c>
      <c r="AB11" s="102">
        <v>28</v>
      </c>
      <c r="AC11" s="120">
        <v>29</v>
      </c>
      <c r="AD11" s="102">
        <v>30</v>
      </c>
      <c r="AE11" s="102">
        <v>31</v>
      </c>
      <c r="AF11" s="102">
        <v>32</v>
      </c>
      <c r="AG11" s="102">
        <v>33</v>
      </c>
      <c r="AH11" s="102">
        <v>34</v>
      </c>
      <c r="AI11" s="102">
        <v>35</v>
      </c>
      <c r="AJ11" s="102">
        <v>36</v>
      </c>
      <c r="AK11" s="102">
        <v>37</v>
      </c>
      <c r="AL11" s="102">
        <v>38</v>
      </c>
      <c r="AM11" s="102">
        <v>39</v>
      </c>
      <c r="AN11" s="102">
        <v>40</v>
      </c>
      <c r="AO11" s="102">
        <v>41</v>
      </c>
      <c r="AP11" s="102">
        <v>42</v>
      </c>
      <c r="AQ11" s="102">
        <v>43</v>
      </c>
      <c r="AR11" s="102">
        <v>44</v>
      </c>
      <c r="AS11" s="115"/>
      <c r="AT11" s="92"/>
      <c r="AU11" s="92"/>
      <c r="AV11" s="92"/>
      <c r="AW11" s="92"/>
      <c r="AX11" s="92"/>
      <c r="AY11" s="92"/>
      <c r="AZ11" s="92"/>
    </row>
    <row r="12" spans="1:52" s="200" customFormat="1" ht="15" customHeight="1" x14ac:dyDescent="0.25">
      <c r="A12" s="387">
        <v>1</v>
      </c>
      <c r="B12" s="388" t="s">
        <v>25</v>
      </c>
      <c r="C12" s="388" t="s">
        <v>48</v>
      </c>
      <c r="D12" s="184" t="s">
        <v>49</v>
      </c>
      <c r="E12" s="185">
        <v>34.200000000000003</v>
      </c>
      <c r="F12" s="185">
        <v>0</v>
      </c>
      <c r="G12" s="186">
        <v>0</v>
      </c>
      <c r="H12" s="187">
        <v>0</v>
      </c>
      <c r="I12" s="188">
        <v>0</v>
      </c>
      <c r="J12" s="189">
        <v>0</v>
      </c>
      <c r="K12" s="190">
        <v>0</v>
      </c>
      <c r="L12" s="188">
        <v>0</v>
      </c>
      <c r="M12" s="191">
        <v>0</v>
      </c>
      <c r="N12" s="188">
        <v>0</v>
      </c>
      <c r="O12" s="188">
        <v>0</v>
      </c>
      <c r="P12" s="348">
        <v>0</v>
      </c>
      <c r="Q12" s="187">
        <v>0</v>
      </c>
      <c r="R12" s="188">
        <v>0</v>
      </c>
      <c r="S12" s="189">
        <v>0</v>
      </c>
      <c r="T12" s="190">
        <v>0</v>
      </c>
      <c r="U12" s="188">
        <v>0</v>
      </c>
      <c r="V12" s="191">
        <v>0</v>
      </c>
      <c r="W12" s="188">
        <v>0</v>
      </c>
      <c r="X12" s="188">
        <v>0</v>
      </c>
      <c r="Y12" s="191">
        <v>0</v>
      </c>
      <c r="Z12" s="188">
        <v>0</v>
      </c>
      <c r="AA12" s="188">
        <v>0</v>
      </c>
      <c r="AB12" s="191">
        <v>0</v>
      </c>
      <c r="AC12" s="192">
        <v>0</v>
      </c>
      <c r="AD12" s="192">
        <v>0</v>
      </c>
      <c r="AE12" s="193">
        <v>0</v>
      </c>
      <c r="AF12" s="192">
        <v>0</v>
      </c>
      <c r="AG12" s="192">
        <v>0</v>
      </c>
      <c r="AH12" s="194">
        <v>0</v>
      </c>
      <c r="AI12" s="185">
        <v>0</v>
      </c>
      <c r="AJ12" s="192">
        <v>0</v>
      </c>
      <c r="AK12" s="194">
        <v>0</v>
      </c>
      <c r="AL12" s="188">
        <v>34.200000000000003</v>
      </c>
      <c r="AM12" s="192">
        <v>0</v>
      </c>
      <c r="AN12" s="194">
        <v>0</v>
      </c>
      <c r="AO12" s="188">
        <v>0</v>
      </c>
      <c r="AP12" s="195">
        <v>0</v>
      </c>
      <c r="AQ12" s="195">
        <v>0</v>
      </c>
      <c r="AR12" s="196"/>
      <c r="AS12" s="197">
        <f>SUM(AO12,AL12,AI12,AF12,AC12,Z12,W12,T12,Q12,N12,K12,H12)</f>
        <v>34.200000000000003</v>
      </c>
      <c r="AT12" s="198">
        <f>SUM(AP12,AM12,AJ12,AG12,AD12,AA12,X12,U12,R12,O12,L12,I12)</f>
        <v>0</v>
      </c>
      <c r="AU12" s="198">
        <f>SUM(AT12-F12)</f>
        <v>0</v>
      </c>
      <c r="AV12" s="198">
        <f>SUM(E12-AS12)</f>
        <v>0</v>
      </c>
      <c r="AW12" s="199"/>
      <c r="AX12" s="199"/>
      <c r="AY12" s="199"/>
      <c r="AZ12" s="199"/>
    </row>
    <row r="13" spans="1:52" s="200" customFormat="1" ht="15" customHeight="1" x14ac:dyDescent="0.25">
      <c r="A13" s="371"/>
      <c r="B13" s="374"/>
      <c r="C13" s="374"/>
      <c r="D13" s="201" t="s">
        <v>50</v>
      </c>
      <c r="E13" s="185">
        <v>698.97</v>
      </c>
      <c r="F13" s="185">
        <v>0</v>
      </c>
      <c r="G13" s="202">
        <v>0</v>
      </c>
      <c r="H13" s="203">
        <v>0</v>
      </c>
      <c r="I13" s="204">
        <v>0</v>
      </c>
      <c r="J13" s="205">
        <v>0</v>
      </c>
      <c r="K13" s="206">
        <v>0</v>
      </c>
      <c r="L13" s="204">
        <v>0</v>
      </c>
      <c r="M13" s="207">
        <v>0</v>
      </c>
      <c r="N13" s="204">
        <v>0</v>
      </c>
      <c r="O13" s="204">
        <v>0</v>
      </c>
      <c r="P13" s="349">
        <v>0</v>
      </c>
      <c r="Q13" s="203">
        <v>0</v>
      </c>
      <c r="R13" s="204">
        <v>0</v>
      </c>
      <c r="S13" s="205">
        <v>0</v>
      </c>
      <c r="T13" s="206">
        <v>0</v>
      </c>
      <c r="U13" s="204">
        <v>0</v>
      </c>
      <c r="V13" s="207">
        <v>0</v>
      </c>
      <c r="W13" s="204">
        <v>0</v>
      </c>
      <c r="X13" s="204">
        <v>0</v>
      </c>
      <c r="Y13" s="207">
        <v>0</v>
      </c>
      <c r="Z13" s="204">
        <v>0</v>
      </c>
      <c r="AA13" s="204">
        <v>0</v>
      </c>
      <c r="AB13" s="207">
        <v>0</v>
      </c>
      <c r="AC13" s="208">
        <v>0</v>
      </c>
      <c r="AD13" s="208">
        <v>0</v>
      </c>
      <c r="AE13" s="193">
        <v>0</v>
      </c>
      <c r="AF13" s="208">
        <v>0</v>
      </c>
      <c r="AG13" s="208">
        <v>0</v>
      </c>
      <c r="AH13" s="194">
        <v>0</v>
      </c>
      <c r="AI13" s="185">
        <v>0</v>
      </c>
      <c r="AJ13" s="208">
        <v>0</v>
      </c>
      <c r="AK13" s="194">
        <v>0</v>
      </c>
      <c r="AL13" s="204">
        <v>698.97</v>
      </c>
      <c r="AM13" s="208">
        <v>0</v>
      </c>
      <c r="AN13" s="194">
        <v>0</v>
      </c>
      <c r="AO13" s="204">
        <v>0</v>
      </c>
      <c r="AP13" s="209">
        <v>0</v>
      </c>
      <c r="AQ13" s="209">
        <v>0</v>
      </c>
      <c r="AR13" s="210"/>
      <c r="AS13" s="197">
        <f>SUM(AO13,AL13,AI13,AF13,AC13,Z13,W13,T13,Q13,N13,K13,H13)</f>
        <v>698.97</v>
      </c>
      <c r="AT13" s="198">
        <f>SUM(AP13,AM13,AJ13,AG13,AD13,AA13,X13,U13,R13,O13,L13,I13)</f>
        <v>0</v>
      </c>
      <c r="AU13" s="198">
        <f t="shared" ref="AU13:AU36" si="0">SUM(AT13-F13)</f>
        <v>0</v>
      </c>
      <c r="AV13" s="198">
        <f t="shared" ref="AV13:AV37" si="1">SUM(E13-AS13)</f>
        <v>0</v>
      </c>
      <c r="AW13" s="199"/>
      <c r="AX13" s="199"/>
      <c r="AY13" s="199"/>
      <c r="AZ13" s="199"/>
    </row>
    <row r="14" spans="1:52" s="200" customFormat="1" ht="15" customHeight="1" x14ac:dyDescent="0.25">
      <c r="A14" s="371"/>
      <c r="B14" s="374"/>
      <c r="C14" s="374"/>
      <c r="D14" s="201" t="s">
        <v>51</v>
      </c>
      <c r="E14" s="185">
        <v>81.400000000000006</v>
      </c>
      <c r="F14" s="185">
        <v>0</v>
      </c>
      <c r="G14" s="202">
        <f>F14/E14*100</f>
        <v>0</v>
      </c>
      <c r="H14" s="203">
        <v>0</v>
      </c>
      <c r="I14" s="204">
        <v>0</v>
      </c>
      <c r="J14" s="205">
        <v>0</v>
      </c>
      <c r="K14" s="206">
        <v>0</v>
      </c>
      <c r="L14" s="204">
        <v>0</v>
      </c>
      <c r="M14" s="207">
        <v>0</v>
      </c>
      <c r="N14" s="204">
        <v>0</v>
      </c>
      <c r="O14" s="204">
        <v>0</v>
      </c>
      <c r="P14" s="349">
        <v>0</v>
      </c>
      <c r="Q14" s="203">
        <v>0</v>
      </c>
      <c r="R14" s="204">
        <v>0</v>
      </c>
      <c r="S14" s="205">
        <v>0</v>
      </c>
      <c r="T14" s="206">
        <v>0</v>
      </c>
      <c r="U14" s="204">
        <v>0</v>
      </c>
      <c r="V14" s="207">
        <v>0</v>
      </c>
      <c r="W14" s="204">
        <v>0</v>
      </c>
      <c r="X14" s="204">
        <v>0</v>
      </c>
      <c r="Y14" s="207">
        <v>0</v>
      </c>
      <c r="Z14" s="204">
        <v>0</v>
      </c>
      <c r="AA14" s="204">
        <v>0</v>
      </c>
      <c r="AB14" s="207">
        <v>0</v>
      </c>
      <c r="AC14" s="208">
        <v>0</v>
      </c>
      <c r="AD14" s="208">
        <v>0</v>
      </c>
      <c r="AE14" s="193">
        <v>0</v>
      </c>
      <c r="AF14" s="208">
        <v>0</v>
      </c>
      <c r="AG14" s="208">
        <v>0</v>
      </c>
      <c r="AH14" s="194">
        <v>0</v>
      </c>
      <c r="AI14" s="185">
        <v>0</v>
      </c>
      <c r="AJ14" s="208">
        <v>0</v>
      </c>
      <c r="AK14" s="194">
        <v>0</v>
      </c>
      <c r="AL14" s="204">
        <v>81.400000000000006</v>
      </c>
      <c r="AM14" s="208">
        <v>0</v>
      </c>
      <c r="AN14" s="194">
        <v>0</v>
      </c>
      <c r="AO14" s="204">
        <v>0</v>
      </c>
      <c r="AP14" s="209">
        <v>0</v>
      </c>
      <c r="AQ14" s="209">
        <v>0</v>
      </c>
      <c r="AR14" s="210"/>
      <c r="AS14" s="197">
        <f>SUM(AO14,AL14,AI14,AF14,AC14,Z14,W14,T14,Q14,N14,K14,H14)</f>
        <v>81.400000000000006</v>
      </c>
      <c r="AT14" s="198">
        <f t="shared" ref="AS14:AT32" si="2">SUM(AP14,AM14,AJ14,AG14,AD14,AA14,X14,U14,R14,O14,L14,I14)</f>
        <v>0</v>
      </c>
      <c r="AU14" s="198">
        <f>SUM(AT14-F14)</f>
        <v>0</v>
      </c>
      <c r="AV14" s="198">
        <f t="shared" si="1"/>
        <v>0</v>
      </c>
      <c r="AW14" s="199"/>
      <c r="AX14" s="199"/>
      <c r="AY14" s="199"/>
      <c r="AZ14" s="199"/>
    </row>
    <row r="15" spans="1:52" s="200" customFormat="1" ht="15" customHeight="1" x14ac:dyDescent="0.25">
      <c r="A15" s="371"/>
      <c r="B15" s="374"/>
      <c r="C15" s="374"/>
      <c r="D15" s="201" t="s">
        <v>52</v>
      </c>
      <c r="E15" s="211">
        <v>0</v>
      </c>
      <c r="F15" s="211">
        <v>0</v>
      </c>
      <c r="G15" s="205">
        <v>0</v>
      </c>
      <c r="H15" s="203">
        <v>0</v>
      </c>
      <c r="I15" s="204">
        <v>0</v>
      </c>
      <c r="J15" s="205">
        <v>0</v>
      </c>
      <c r="K15" s="206">
        <v>0</v>
      </c>
      <c r="L15" s="204">
        <v>0</v>
      </c>
      <c r="M15" s="207">
        <v>0</v>
      </c>
      <c r="N15" s="204">
        <v>0</v>
      </c>
      <c r="O15" s="204">
        <v>0</v>
      </c>
      <c r="P15" s="349">
        <v>0</v>
      </c>
      <c r="Q15" s="203">
        <v>0</v>
      </c>
      <c r="R15" s="204">
        <v>0</v>
      </c>
      <c r="S15" s="205"/>
      <c r="T15" s="206">
        <v>0</v>
      </c>
      <c r="U15" s="204">
        <v>0</v>
      </c>
      <c r="V15" s="207">
        <v>0</v>
      </c>
      <c r="W15" s="204">
        <v>0</v>
      </c>
      <c r="X15" s="204">
        <v>0</v>
      </c>
      <c r="Y15" s="207">
        <v>0</v>
      </c>
      <c r="Z15" s="204">
        <v>0</v>
      </c>
      <c r="AA15" s="204">
        <v>0</v>
      </c>
      <c r="AB15" s="207">
        <v>0</v>
      </c>
      <c r="AC15" s="208">
        <v>0</v>
      </c>
      <c r="AD15" s="208">
        <v>0</v>
      </c>
      <c r="AE15" s="194">
        <v>0</v>
      </c>
      <c r="AF15" s="208">
        <v>0</v>
      </c>
      <c r="AG15" s="208">
        <v>0</v>
      </c>
      <c r="AH15" s="194">
        <v>0</v>
      </c>
      <c r="AI15" s="204">
        <v>0</v>
      </c>
      <c r="AJ15" s="208">
        <v>0</v>
      </c>
      <c r="AK15" s="194">
        <v>0</v>
      </c>
      <c r="AL15" s="204">
        <v>0</v>
      </c>
      <c r="AM15" s="208">
        <v>0</v>
      </c>
      <c r="AN15" s="194">
        <v>0</v>
      </c>
      <c r="AO15" s="204">
        <v>0</v>
      </c>
      <c r="AP15" s="209">
        <v>0</v>
      </c>
      <c r="AQ15" s="209">
        <v>0</v>
      </c>
      <c r="AR15" s="210"/>
      <c r="AS15" s="197">
        <f>SUM(AO15,AL15,AI15,AF15,AC15,Z15,W15,T15,Q15,N15,K15,H15)</f>
        <v>0</v>
      </c>
      <c r="AT15" s="198">
        <f t="shared" si="2"/>
        <v>0</v>
      </c>
      <c r="AU15" s="198">
        <f t="shared" si="0"/>
        <v>0</v>
      </c>
      <c r="AV15" s="198">
        <f t="shared" si="1"/>
        <v>0</v>
      </c>
      <c r="AW15" s="199"/>
      <c r="AX15" s="199"/>
      <c r="AY15" s="199"/>
      <c r="AZ15" s="199"/>
    </row>
    <row r="16" spans="1:52" s="200" customFormat="1" ht="23.25" customHeight="1" thickBot="1" x14ac:dyDescent="0.3">
      <c r="A16" s="372"/>
      <c r="B16" s="375"/>
      <c r="C16" s="375"/>
      <c r="D16" s="212" t="s">
        <v>53</v>
      </c>
      <c r="E16" s="213">
        <f>E12+E13+E14</f>
        <v>814.57</v>
      </c>
      <c r="F16" s="213">
        <f>SUM(F12:F15)</f>
        <v>0</v>
      </c>
      <c r="G16" s="214">
        <v>0.35</v>
      </c>
      <c r="H16" s="215">
        <f>SUM(H12:H15)</f>
        <v>0</v>
      </c>
      <c r="I16" s="216">
        <f>SUM(I12:I15)</f>
        <v>0</v>
      </c>
      <c r="J16" s="217">
        <v>0</v>
      </c>
      <c r="K16" s="216">
        <f>SUM(K12:K15)</f>
        <v>0</v>
      </c>
      <c r="L16" s="216">
        <f>SUM(L12:L15)</f>
        <v>0</v>
      </c>
      <c r="M16" s="218">
        <v>0</v>
      </c>
      <c r="N16" s="219">
        <f>SUM(N12:N15)</f>
        <v>0</v>
      </c>
      <c r="O16" s="219">
        <f>SUM(O12:O15)</f>
        <v>0</v>
      </c>
      <c r="P16" s="350">
        <v>0</v>
      </c>
      <c r="Q16" s="281">
        <f>SUM(Q12:Q15)</f>
        <v>0</v>
      </c>
      <c r="R16" s="220">
        <v>0</v>
      </c>
      <c r="S16" s="217">
        <v>0</v>
      </c>
      <c r="T16" s="282">
        <f>SUM(T12:T15)</f>
        <v>0</v>
      </c>
      <c r="U16" s="220">
        <f>SUM(U12:U15)</f>
        <v>0</v>
      </c>
      <c r="V16" s="218">
        <v>0</v>
      </c>
      <c r="W16" s="220">
        <f>SUM(W12:W15)</f>
        <v>0</v>
      </c>
      <c r="X16" s="220">
        <v>0</v>
      </c>
      <c r="Y16" s="218">
        <v>0</v>
      </c>
      <c r="Z16" s="220">
        <f>SUM(Z12:Z15)</f>
        <v>0</v>
      </c>
      <c r="AA16" s="220">
        <v>0</v>
      </c>
      <c r="AB16" s="218">
        <v>0</v>
      </c>
      <c r="AC16" s="220">
        <f>SUM(AC12:AC15)</f>
        <v>0</v>
      </c>
      <c r="AD16" s="220">
        <f>AD12+AD13+AD14+AD15</f>
        <v>0</v>
      </c>
      <c r="AE16" s="221">
        <v>0</v>
      </c>
      <c r="AF16" s="220">
        <f>SUM(AF12:AF15)</f>
        <v>0</v>
      </c>
      <c r="AG16" s="220">
        <v>0</v>
      </c>
      <c r="AH16" s="222">
        <v>0</v>
      </c>
      <c r="AI16" s="213">
        <f>SUM(AI12:AI15)</f>
        <v>0</v>
      </c>
      <c r="AJ16" s="220">
        <v>0</v>
      </c>
      <c r="AK16" s="222">
        <v>0</v>
      </c>
      <c r="AL16" s="220">
        <f>SUM(AL12:AL15)</f>
        <v>814.57</v>
      </c>
      <c r="AM16" s="220">
        <f>SUM(AM12:AM15)</f>
        <v>0</v>
      </c>
      <c r="AN16" s="222">
        <v>0</v>
      </c>
      <c r="AO16" s="219">
        <f>SUM(AO12:AO15)</f>
        <v>0</v>
      </c>
      <c r="AP16" s="219">
        <v>0</v>
      </c>
      <c r="AQ16" s="219">
        <v>0</v>
      </c>
      <c r="AR16" s="223"/>
      <c r="AS16" s="224">
        <f t="shared" si="2"/>
        <v>814.57</v>
      </c>
      <c r="AT16" s="225">
        <f>SUM(AT12:AT15)</f>
        <v>0</v>
      </c>
      <c r="AU16" s="225">
        <f t="shared" si="0"/>
        <v>0</v>
      </c>
      <c r="AV16" s="225">
        <f>SUM(E16-AS16)</f>
        <v>0</v>
      </c>
      <c r="AW16" s="199"/>
      <c r="AX16" s="199"/>
      <c r="AY16" s="199"/>
      <c r="AZ16" s="199"/>
    </row>
    <row r="17" spans="1:52" s="242" customFormat="1" ht="15" customHeight="1" thickBot="1" x14ac:dyDescent="0.3">
      <c r="A17" s="370">
        <v>2</v>
      </c>
      <c r="B17" s="390" t="s">
        <v>28</v>
      </c>
      <c r="C17" s="390" t="s">
        <v>48</v>
      </c>
      <c r="D17" s="226" t="s">
        <v>49</v>
      </c>
      <c r="E17" s="185">
        <v>11340.2</v>
      </c>
      <c r="F17" s="185">
        <v>0</v>
      </c>
      <c r="G17" s="227">
        <v>0</v>
      </c>
      <c r="H17" s="228">
        <v>0</v>
      </c>
      <c r="I17" s="229">
        <v>0</v>
      </c>
      <c r="J17" s="230">
        <v>0</v>
      </c>
      <c r="K17" s="231">
        <v>0</v>
      </c>
      <c r="L17" s="229">
        <v>0</v>
      </c>
      <c r="M17" s="232">
        <v>0</v>
      </c>
      <c r="N17" s="229">
        <v>0</v>
      </c>
      <c r="O17" s="229">
        <v>0</v>
      </c>
      <c r="P17" s="351">
        <v>0</v>
      </c>
      <c r="Q17" s="228">
        <v>1882.26</v>
      </c>
      <c r="R17" s="229">
        <v>0</v>
      </c>
      <c r="S17" s="189">
        <v>0</v>
      </c>
      <c r="T17" s="231">
        <v>1882.26</v>
      </c>
      <c r="U17" s="229">
        <v>0</v>
      </c>
      <c r="V17" s="193">
        <v>0</v>
      </c>
      <c r="W17" s="229">
        <v>1882.26</v>
      </c>
      <c r="X17" s="233">
        <v>0</v>
      </c>
      <c r="Y17" s="234">
        <v>0</v>
      </c>
      <c r="Z17" s="229">
        <v>1882.26</v>
      </c>
      <c r="AA17" s="235">
        <v>0</v>
      </c>
      <c r="AB17" s="234">
        <v>0</v>
      </c>
      <c r="AC17" s="233">
        <v>1882.26</v>
      </c>
      <c r="AD17" s="233">
        <v>0</v>
      </c>
      <c r="AE17" s="194">
        <v>0</v>
      </c>
      <c r="AF17" s="229">
        <v>1928.9</v>
      </c>
      <c r="AG17" s="229">
        <v>0</v>
      </c>
      <c r="AH17" s="236">
        <v>0</v>
      </c>
      <c r="AI17" s="229">
        <v>0</v>
      </c>
      <c r="AJ17" s="233">
        <v>0</v>
      </c>
      <c r="AK17" s="236">
        <v>0</v>
      </c>
      <c r="AL17" s="229">
        <v>0</v>
      </c>
      <c r="AM17" s="229">
        <v>0</v>
      </c>
      <c r="AN17" s="236">
        <v>0</v>
      </c>
      <c r="AO17" s="229">
        <v>0</v>
      </c>
      <c r="AP17" s="237">
        <v>0</v>
      </c>
      <c r="AQ17" s="238">
        <v>0</v>
      </c>
      <c r="AR17" s="239"/>
      <c r="AS17" s="240">
        <f t="shared" si="2"/>
        <v>11340.2</v>
      </c>
      <c r="AT17" s="198">
        <f>SUM(AP17,AM17,AJ17,AG17,AD17,AA17,X17,U17,R17,O17,L17,I17)</f>
        <v>0</v>
      </c>
      <c r="AU17" s="198">
        <f>SUM(AT17-F17)</f>
        <v>0</v>
      </c>
      <c r="AV17" s="241">
        <f t="shared" si="1"/>
        <v>0</v>
      </c>
      <c r="AW17" s="199"/>
      <c r="AX17" s="199"/>
      <c r="AY17" s="199"/>
      <c r="AZ17" s="199"/>
    </row>
    <row r="18" spans="1:52" s="242" customFormat="1" ht="15" customHeight="1" thickBot="1" x14ac:dyDescent="0.3">
      <c r="A18" s="371"/>
      <c r="B18" s="391"/>
      <c r="C18" s="391"/>
      <c r="D18" s="243" t="s">
        <v>50</v>
      </c>
      <c r="E18" s="185">
        <v>42529.58</v>
      </c>
      <c r="F18" s="185">
        <v>0</v>
      </c>
      <c r="G18" s="202">
        <f>F18/E18*100</f>
        <v>0</v>
      </c>
      <c r="H18" s="203">
        <v>0</v>
      </c>
      <c r="I18" s="204">
        <v>0</v>
      </c>
      <c r="J18" s="205">
        <v>0</v>
      </c>
      <c r="K18" s="206">
        <v>0</v>
      </c>
      <c r="L18" s="204">
        <v>0</v>
      </c>
      <c r="M18" s="207">
        <v>0</v>
      </c>
      <c r="N18" s="204">
        <v>0</v>
      </c>
      <c r="O18" s="204">
        <v>0</v>
      </c>
      <c r="P18" s="349">
        <v>0</v>
      </c>
      <c r="Q18" s="203">
        <v>0</v>
      </c>
      <c r="R18" s="204">
        <v>0</v>
      </c>
      <c r="S18" s="205">
        <v>0</v>
      </c>
      <c r="T18" s="206">
        <v>0</v>
      </c>
      <c r="U18" s="204">
        <v>0</v>
      </c>
      <c r="V18" s="244">
        <v>0</v>
      </c>
      <c r="W18" s="204">
        <v>0</v>
      </c>
      <c r="X18" s="208">
        <v>0</v>
      </c>
      <c r="Y18" s="245">
        <v>0</v>
      </c>
      <c r="Z18" s="204">
        <v>0</v>
      </c>
      <c r="AA18" s="204">
        <v>0</v>
      </c>
      <c r="AB18" s="207">
        <v>0</v>
      </c>
      <c r="AC18" s="204">
        <v>0</v>
      </c>
      <c r="AD18" s="208">
        <v>0</v>
      </c>
      <c r="AE18" s="194">
        <v>0</v>
      </c>
      <c r="AF18" s="246">
        <v>0</v>
      </c>
      <c r="AG18" s="208">
        <v>0</v>
      </c>
      <c r="AH18" s="194">
        <v>0</v>
      </c>
      <c r="AI18" s="204">
        <v>0</v>
      </c>
      <c r="AJ18" s="208">
        <v>0</v>
      </c>
      <c r="AK18" s="236">
        <v>0</v>
      </c>
      <c r="AL18" s="204">
        <v>8505.92</v>
      </c>
      <c r="AM18" s="204"/>
      <c r="AN18" s="236">
        <v>0</v>
      </c>
      <c r="AO18" s="204">
        <v>34023.660000000003</v>
      </c>
      <c r="AP18" s="204">
        <v>0</v>
      </c>
      <c r="AQ18" s="247">
        <v>0</v>
      </c>
      <c r="AR18" s="248"/>
      <c r="AS18" s="240">
        <f>SUM(AO18,AL18,AI18,AF18,AC18,Z18,W18,T18,Q18,N18,K18,H18)</f>
        <v>42529.58</v>
      </c>
      <c r="AT18" s="198">
        <f>SUM(AP18,AM18,AJ18,AG18,AD18,AA18,X18,U18,R18,O18,L18,I18)</f>
        <v>0</v>
      </c>
      <c r="AU18" s="198">
        <f>SUM(AT18-F18)</f>
        <v>0</v>
      </c>
      <c r="AV18" s="241">
        <f>SUM(E18-AS18)</f>
        <v>0</v>
      </c>
      <c r="AW18" s="199"/>
      <c r="AX18" s="199"/>
      <c r="AY18" s="199"/>
      <c r="AZ18" s="199"/>
    </row>
    <row r="19" spans="1:52" s="242" customFormat="1" ht="15" customHeight="1" thickBot="1" x14ac:dyDescent="0.3">
      <c r="A19" s="371"/>
      <c r="B19" s="391"/>
      <c r="C19" s="391"/>
      <c r="D19" s="243" t="s">
        <v>51</v>
      </c>
      <c r="E19" s="185">
        <f t="shared" ref="E19:F20" si="3">H19+K19+N19+Q19+T19+W19+Z19+AC19+AF19+AI19+AL19+AO19</f>
        <v>0</v>
      </c>
      <c r="F19" s="185">
        <f t="shared" si="3"/>
        <v>0</v>
      </c>
      <c r="G19" s="205">
        <v>0</v>
      </c>
      <c r="H19" s="203">
        <v>0</v>
      </c>
      <c r="I19" s="204">
        <v>0</v>
      </c>
      <c r="J19" s="205">
        <v>0</v>
      </c>
      <c r="K19" s="206">
        <v>0</v>
      </c>
      <c r="L19" s="204">
        <v>0</v>
      </c>
      <c r="M19" s="207">
        <v>0</v>
      </c>
      <c r="N19" s="204">
        <v>0</v>
      </c>
      <c r="O19" s="204">
        <v>0</v>
      </c>
      <c r="P19" s="349">
        <v>0</v>
      </c>
      <c r="Q19" s="203">
        <v>0</v>
      </c>
      <c r="R19" s="204">
        <v>0</v>
      </c>
      <c r="S19" s="205">
        <v>0</v>
      </c>
      <c r="T19" s="206">
        <v>0</v>
      </c>
      <c r="U19" s="204">
        <v>0</v>
      </c>
      <c r="V19" s="249">
        <v>0</v>
      </c>
      <c r="W19" s="204">
        <v>0</v>
      </c>
      <c r="X19" s="208">
        <v>0</v>
      </c>
      <c r="Y19" s="245">
        <v>0</v>
      </c>
      <c r="Z19" s="204">
        <v>0</v>
      </c>
      <c r="AA19" s="204">
        <v>0</v>
      </c>
      <c r="AB19" s="250">
        <v>0</v>
      </c>
      <c r="AC19" s="208">
        <v>0</v>
      </c>
      <c r="AD19" s="208">
        <v>0</v>
      </c>
      <c r="AE19" s="194">
        <v>0</v>
      </c>
      <c r="AF19" s="204">
        <v>0</v>
      </c>
      <c r="AG19" s="204">
        <v>0</v>
      </c>
      <c r="AH19" s="194">
        <v>0</v>
      </c>
      <c r="AI19" s="204">
        <v>0</v>
      </c>
      <c r="AJ19" s="208">
        <v>0</v>
      </c>
      <c r="AK19" s="236">
        <v>0</v>
      </c>
      <c r="AL19" s="204">
        <v>0</v>
      </c>
      <c r="AM19" s="204">
        <v>0</v>
      </c>
      <c r="AN19" s="236">
        <v>0</v>
      </c>
      <c r="AO19" s="204">
        <v>0</v>
      </c>
      <c r="AP19" s="204">
        <v>0</v>
      </c>
      <c r="AQ19" s="247">
        <v>0</v>
      </c>
      <c r="AR19" s="248"/>
      <c r="AS19" s="197">
        <f t="shared" si="2"/>
        <v>0</v>
      </c>
      <c r="AT19" s="198">
        <f t="shared" si="2"/>
        <v>0</v>
      </c>
      <c r="AU19" s="198">
        <f>SUM(AT19-F19)</f>
        <v>0</v>
      </c>
      <c r="AV19" s="198">
        <f>SUM(E19-AS19)</f>
        <v>0</v>
      </c>
      <c r="AW19" s="199"/>
      <c r="AX19" s="199"/>
      <c r="AY19" s="199"/>
      <c r="AZ19" s="199"/>
    </row>
    <row r="20" spans="1:52" s="242" customFormat="1" ht="15" customHeight="1" thickBot="1" x14ac:dyDescent="0.3">
      <c r="A20" s="371"/>
      <c r="B20" s="391"/>
      <c r="C20" s="391"/>
      <c r="D20" s="243" t="s">
        <v>52</v>
      </c>
      <c r="E20" s="185">
        <f t="shared" si="3"/>
        <v>0</v>
      </c>
      <c r="F20" s="185">
        <f t="shared" si="3"/>
        <v>0</v>
      </c>
      <c r="G20" s="205">
        <v>0</v>
      </c>
      <c r="H20" s="203">
        <v>0</v>
      </c>
      <c r="I20" s="204">
        <v>0</v>
      </c>
      <c r="J20" s="205">
        <v>0</v>
      </c>
      <c r="K20" s="206">
        <v>0</v>
      </c>
      <c r="L20" s="204">
        <v>0</v>
      </c>
      <c r="M20" s="207">
        <v>0</v>
      </c>
      <c r="N20" s="204">
        <v>0</v>
      </c>
      <c r="O20" s="204">
        <v>0</v>
      </c>
      <c r="P20" s="349">
        <v>0</v>
      </c>
      <c r="Q20" s="203">
        <v>0</v>
      </c>
      <c r="R20" s="204">
        <v>0</v>
      </c>
      <c r="S20" s="205"/>
      <c r="T20" s="206">
        <v>0</v>
      </c>
      <c r="U20" s="204">
        <v>0</v>
      </c>
      <c r="V20" s="249">
        <v>0</v>
      </c>
      <c r="W20" s="204">
        <v>0</v>
      </c>
      <c r="X20" s="208">
        <v>0</v>
      </c>
      <c r="Y20" s="245">
        <v>0</v>
      </c>
      <c r="Z20" s="204">
        <v>0</v>
      </c>
      <c r="AA20" s="204">
        <v>0</v>
      </c>
      <c r="AB20" s="245">
        <v>0</v>
      </c>
      <c r="AC20" s="208">
        <v>0</v>
      </c>
      <c r="AD20" s="208">
        <v>0</v>
      </c>
      <c r="AE20" s="194">
        <v>0</v>
      </c>
      <c r="AF20" s="204">
        <v>0</v>
      </c>
      <c r="AG20" s="204">
        <v>0</v>
      </c>
      <c r="AH20" s="194">
        <v>0</v>
      </c>
      <c r="AI20" s="204">
        <v>0</v>
      </c>
      <c r="AJ20" s="208">
        <v>0</v>
      </c>
      <c r="AK20" s="236">
        <v>0</v>
      </c>
      <c r="AL20" s="204">
        <v>0</v>
      </c>
      <c r="AM20" s="204">
        <v>0</v>
      </c>
      <c r="AN20" s="236">
        <v>0</v>
      </c>
      <c r="AO20" s="204">
        <v>0</v>
      </c>
      <c r="AP20" s="204">
        <v>0</v>
      </c>
      <c r="AQ20" s="247">
        <v>0</v>
      </c>
      <c r="AR20" s="248"/>
      <c r="AS20" s="197">
        <f t="shared" si="2"/>
        <v>0</v>
      </c>
      <c r="AT20" s="198">
        <f t="shared" si="2"/>
        <v>0</v>
      </c>
      <c r="AU20" s="198">
        <f t="shared" si="0"/>
        <v>0</v>
      </c>
      <c r="AV20" s="198">
        <f t="shared" si="1"/>
        <v>0</v>
      </c>
      <c r="AW20" s="199"/>
      <c r="AX20" s="199"/>
      <c r="AY20" s="199"/>
      <c r="AZ20" s="199"/>
    </row>
    <row r="21" spans="1:52" s="242" customFormat="1" ht="21.75" customHeight="1" thickBot="1" x14ac:dyDescent="0.3">
      <c r="A21" s="389"/>
      <c r="B21" s="392"/>
      <c r="C21" s="392"/>
      <c r="D21" s="251" t="s">
        <v>54</v>
      </c>
      <c r="E21" s="252">
        <f>SUM(E17:E20)</f>
        <v>53869.78</v>
      </c>
      <c r="F21" s="252">
        <f>SUM(F17:F20)</f>
        <v>0</v>
      </c>
      <c r="G21" s="253">
        <f>SUM(F21/E21*100)</f>
        <v>0</v>
      </c>
      <c r="H21" s="254">
        <f>SUM(H17:H20)</f>
        <v>0</v>
      </c>
      <c r="I21" s="255">
        <f>SUM(I17:I20)</f>
        <v>0</v>
      </c>
      <c r="J21" s="256">
        <v>0</v>
      </c>
      <c r="K21" s="255">
        <f>SUM(K17:K20)</f>
        <v>0</v>
      </c>
      <c r="L21" s="255">
        <f>SUM(L17:L20)</f>
        <v>0</v>
      </c>
      <c r="M21" s="257">
        <v>0</v>
      </c>
      <c r="N21" s="258">
        <f>SUM(N17:N20)</f>
        <v>0</v>
      </c>
      <c r="O21" s="258">
        <f>SUM(O17:O20)</f>
        <v>0</v>
      </c>
      <c r="P21" s="352">
        <v>0</v>
      </c>
      <c r="Q21" s="361">
        <f>SUM(Q17:Q20)</f>
        <v>1882.26</v>
      </c>
      <c r="R21" s="260">
        <v>0</v>
      </c>
      <c r="S21" s="256">
        <v>0</v>
      </c>
      <c r="T21" s="359">
        <f>SUM(T17:T20)</f>
        <v>1882.26</v>
      </c>
      <c r="U21" s="260">
        <f>SUM(U17:U20)</f>
        <v>0</v>
      </c>
      <c r="V21" s="259">
        <v>0</v>
      </c>
      <c r="W21" s="260">
        <f>SUM(W17:W20)</f>
        <v>1882.26</v>
      </c>
      <c r="X21" s="260">
        <v>0</v>
      </c>
      <c r="Y21" s="259">
        <v>0</v>
      </c>
      <c r="Z21" s="260">
        <f>SUM(Z17:Z20)</f>
        <v>1882.26</v>
      </c>
      <c r="AA21" s="260">
        <v>0</v>
      </c>
      <c r="AB21" s="259">
        <v>0</v>
      </c>
      <c r="AC21" s="260">
        <f>SUM(AC17:AC20)</f>
        <v>1882.26</v>
      </c>
      <c r="AD21" s="258">
        <v>0</v>
      </c>
      <c r="AE21" s="261">
        <v>0</v>
      </c>
      <c r="AF21" s="260">
        <f>SUM(AF17:AF20)</f>
        <v>1928.9</v>
      </c>
      <c r="AG21" s="258">
        <v>0</v>
      </c>
      <c r="AH21" s="262">
        <v>0</v>
      </c>
      <c r="AI21" s="258">
        <f>SUM(AI17:AI20)</f>
        <v>0</v>
      </c>
      <c r="AJ21" s="258">
        <f>SUM(AJ17:AJ20)</f>
        <v>0</v>
      </c>
      <c r="AK21" s="263">
        <v>0</v>
      </c>
      <c r="AL21" s="260">
        <f>SUM(AL17:AL20)</f>
        <v>8505.92</v>
      </c>
      <c r="AM21" s="260">
        <f>SUM(AM17:AM20)</f>
        <v>0</v>
      </c>
      <c r="AN21" s="263">
        <v>0</v>
      </c>
      <c r="AO21" s="258">
        <f>SUM(AO17:AO20)</f>
        <v>34023.660000000003</v>
      </c>
      <c r="AP21" s="264">
        <f>SUM(AP17:AP20)</f>
        <v>0</v>
      </c>
      <c r="AQ21" s="265">
        <v>0</v>
      </c>
      <c r="AR21" s="266"/>
      <c r="AS21" s="224">
        <f>SUM(AO21,AL21,AI21,AF21,AC21,Z21,W21,T21,Q21,N21,K21,H21)</f>
        <v>53869.780000000013</v>
      </c>
      <c r="AT21" s="225">
        <f>SUM(AT17:AT20)</f>
        <v>0</v>
      </c>
      <c r="AU21" s="225">
        <f>SUM(AT21-F21)</f>
        <v>0</v>
      </c>
      <c r="AV21" s="225">
        <f t="shared" si="1"/>
        <v>-1.4551915228366852E-11</v>
      </c>
      <c r="AW21" s="199"/>
      <c r="AX21" s="199"/>
      <c r="AY21" s="199"/>
      <c r="AZ21" s="199"/>
    </row>
    <row r="22" spans="1:52" s="242" customFormat="1" ht="15" customHeight="1" x14ac:dyDescent="0.25">
      <c r="A22" s="393" t="s">
        <v>55</v>
      </c>
      <c r="B22" s="390" t="s">
        <v>70</v>
      </c>
      <c r="C22" s="390" t="s">
        <v>48</v>
      </c>
      <c r="D22" s="226" t="s">
        <v>49</v>
      </c>
      <c r="E22" s="267">
        <f t="shared" ref="E22:F25" si="4">H22+K22+N22+Q22+T22+W22+Z22+AC22+AF22+AI22+AL22+AO22</f>
        <v>0</v>
      </c>
      <c r="F22" s="267">
        <f t="shared" si="4"/>
        <v>0</v>
      </c>
      <c r="G22" s="230">
        <v>0</v>
      </c>
      <c r="H22" s="228">
        <v>0</v>
      </c>
      <c r="I22" s="229">
        <v>0</v>
      </c>
      <c r="J22" s="230">
        <v>0</v>
      </c>
      <c r="K22" s="228">
        <v>0</v>
      </c>
      <c r="L22" s="229">
        <v>0</v>
      </c>
      <c r="M22" s="230">
        <v>0</v>
      </c>
      <c r="N22" s="228">
        <v>0</v>
      </c>
      <c r="O22" s="229">
        <v>0</v>
      </c>
      <c r="P22" s="351">
        <v>0</v>
      </c>
      <c r="Q22" s="228">
        <v>0</v>
      </c>
      <c r="R22" s="229">
        <v>0</v>
      </c>
      <c r="S22" s="230">
        <v>0</v>
      </c>
      <c r="T22" s="231">
        <v>0</v>
      </c>
      <c r="U22" s="229">
        <v>0</v>
      </c>
      <c r="V22" s="268">
        <v>0</v>
      </c>
      <c r="W22" s="231">
        <v>0</v>
      </c>
      <c r="X22" s="233">
        <v>0</v>
      </c>
      <c r="Y22" s="269">
        <v>0</v>
      </c>
      <c r="Z22" s="229">
        <v>0</v>
      </c>
      <c r="AA22" s="229">
        <v>0</v>
      </c>
      <c r="AB22" s="232">
        <v>0</v>
      </c>
      <c r="AC22" s="233">
        <v>0</v>
      </c>
      <c r="AD22" s="233">
        <v>0</v>
      </c>
      <c r="AE22" s="270">
        <v>0</v>
      </c>
      <c r="AF22" s="229">
        <v>0</v>
      </c>
      <c r="AG22" s="233">
        <v>0</v>
      </c>
      <c r="AH22" s="270">
        <v>0</v>
      </c>
      <c r="AI22" s="229">
        <v>0</v>
      </c>
      <c r="AJ22" s="233">
        <v>0</v>
      </c>
      <c r="AK22" s="271">
        <v>0</v>
      </c>
      <c r="AL22" s="229">
        <v>0</v>
      </c>
      <c r="AM22" s="229">
        <v>0</v>
      </c>
      <c r="AN22" s="247">
        <v>0</v>
      </c>
      <c r="AO22" s="229">
        <v>0</v>
      </c>
      <c r="AP22" s="229">
        <v>0</v>
      </c>
      <c r="AQ22" s="247">
        <v>0</v>
      </c>
      <c r="AR22" s="272"/>
      <c r="AS22" s="197">
        <f t="shared" si="2"/>
        <v>0</v>
      </c>
      <c r="AT22" s="198">
        <f>SUM(AP22,AM22,AJ22,AG22,AD22,AA22,X22,U22,R22,O22,L22,I22)</f>
        <v>0</v>
      </c>
      <c r="AU22" s="198">
        <f t="shared" si="0"/>
        <v>0</v>
      </c>
      <c r="AV22" s="198">
        <f t="shared" si="1"/>
        <v>0</v>
      </c>
      <c r="AW22" s="199"/>
      <c r="AX22" s="199"/>
      <c r="AY22" s="199"/>
      <c r="AZ22" s="199"/>
    </row>
    <row r="23" spans="1:52" s="242" customFormat="1" ht="15" customHeight="1" x14ac:dyDescent="0.25">
      <c r="A23" s="394"/>
      <c r="B23" s="391"/>
      <c r="C23" s="391"/>
      <c r="D23" s="243" t="s">
        <v>50</v>
      </c>
      <c r="E23" s="185">
        <v>417388.6</v>
      </c>
      <c r="F23" s="185">
        <v>0</v>
      </c>
      <c r="G23" s="202">
        <v>0</v>
      </c>
      <c r="H23" s="203">
        <v>0</v>
      </c>
      <c r="I23" s="204">
        <v>0</v>
      </c>
      <c r="J23" s="205">
        <v>0</v>
      </c>
      <c r="K23" s="203">
        <v>0</v>
      </c>
      <c r="L23" s="204">
        <v>0</v>
      </c>
      <c r="M23" s="205">
        <v>0</v>
      </c>
      <c r="N23" s="203">
        <v>0</v>
      </c>
      <c r="O23" s="204">
        <v>0</v>
      </c>
      <c r="P23" s="349">
        <v>0</v>
      </c>
      <c r="Q23" s="203">
        <v>0</v>
      </c>
      <c r="R23" s="204">
        <v>0</v>
      </c>
      <c r="S23" s="205">
        <v>0</v>
      </c>
      <c r="T23" s="206">
        <v>0</v>
      </c>
      <c r="U23" s="204">
        <v>0</v>
      </c>
      <c r="V23" s="273">
        <v>0</v>
      </c>
      <c r="W23" s="206">
        <v>0</v>
      </c>
      <c r="X23" s="208">
        <v>0</v>
      </c>
      <c r="Y23" s="245">
        <v>0</v>
      </c>
      <c r="Z23" s="204">
        <v>0</v>
      </c>
      <c r="AA23" s="204">
        <v>0</v>
      </c>
      <c r="AB23" s="207">
        <v>0</v>
      </c>
      <c r="AC23" s="204">
        <v>0</v>
      </c>
      <c r="AD23" s="208">
        <v>0</v>
      </c>
      <c r="AE23" s="194">
        <v>0</v>
      </c>
      <c r="AF23" s="204">
        <v>0</v>
      </c>
      <c r="AG23" s="208">
        <v>0</v>
      </c>
      <c r="AH23" s="194">
        <v>0</v>
      </c>
      <c r="AI23" s="204">
        <v>0</v>
      </c>
      <c r="AJ23" s="208">
        <v>0</v>
      </c>
      <c r="AK23" s="236">
        <v>0</v>
      </c>
      <c r="AL23" s="204">
        <v>0</v>
      </c>
      <c r="AM23" s="204">
        <v>0</v>
      </c>
      <c r="AN23" s="250">
        <v>0</v>
      </c>
      <c r="AO23" s="204">
        <v>417388.6</v>
      </c>
      <c r="AP23" s="204">
        <v>0</v>
      </c>
      <c r="AQ23" s="249">
        <v>0</v>
      </c>
      <c r="AR23" s="274"/>
      <c r="AS23" s="197">
        <f>SUM(AO23,AL23,AI23,AF23,AC23,Z23,W23,T23,Q23,N23,K23,H23)</f>
        <v>417388.6</v>
      </c>
      <c r="AT23" s="198">
        <f>SUM(AP23,AM23,AJ23,AG23,AD23,AA23,X23,U23,R23,O23,L23,I23)</f>
        <v>0</v>
      </c>
      <c r="AU23" s="198">
        <f t="shared" si="0"/>
        <v>0</v>
      </c>
      <c r="AV23" s="198">
        <f>SUM(E23-AS23)</f>
        <v>0</v>
      </c>
      <c r="AW23" s="199"/>
      <c r="AX23" s="199"/>
      <c r="AY23" s="199"/>
      <c r="AZ23" s="199"/>
    </row>
    <row r="24" spans="1:52" s="242" customFormat="1" ht="15" customHeight="1" x14ac:dyDescent="0.25">
      <c r="A24" s="394"/>
      <c r="B24" s="391"/>
      <c r="C24" s="391"/>
      <c r="D24" s="243" t="s">
        <v>51</v>
      </c>
      <c r="E24" s="185">
        <v>15383.3</v>
      </c>
      <c r="F24" s="185">
        <f>SUM(I24,L24,O24,R24,U24,X24,AA24,AD24,AG24,AJ24,AM24,AP24)</f>
        <v>5167.6099999999997</v>
      </c>
      <c r="G24" s="275">
        <f>F24/E24</f>
        <v>0.33592337144825885</v>
      </c>
      <c r="H24" s="203">
        <v>0</v>
      </c>
      <c r="I24" s="204">
        <v>1275.3</v>
      </c>
      <c r="J24" s="205">
        <v>0</v>
      </c>
      <c r="K24" s="203">
        <v>0</v>
      </c>
      <c r="L24" s="204">
        <v>716.31</v>
      </c>
      <c r="M24" s="205">
        <v>0</v>
      </c>
      <c r="N24" s="203">
        <v>3000</v>
      </c>
      <c r="O24" s="204">
        <v>0</v>
      </c>
      <c r="P24" s="353">
        <v>0</v>
      </c>
      <c r="Q24" s="340">
        <v>117.3</v>
      </c>
      <c r="R24" s="341">
        <v>3176</v>
      </c>
      <c r="S24" s="342">
        <f>R24/Q24</f>
        <v>27.075873827791987</v>
      </c>
      <c r="T24" s="206">
        <v>2266</v>
      </c>
      <c r="U24" s="204">
        <v>0</v>
      </c>
      <c r="V24" s="276">
        <v>0</v>
      </c>
      <c r="W24" s="206">
        <v>0</v>
      </c>
      <c r="X24" s="208">
        <v>0</v>
      </c>
      <c r="Y24" s="193">
        <v>0</v>
      </c>
      <c r="Z24" s="204">
        <v>10000</v>
      </c>
      <c r="AA24" s="204">
        <v>0</v>
      </c>
      <c r="AB24" s="207">
        <v>0</v>
      </c>
      <c r="AC24" s="208">
        <v>0</v>
      </c>
      <c r="AD24" s="208">
        <v>0</v>
      </c>
      <c r="AE24" s="221">
        <v>0</v>
      </c>
      <c r="AF24" s="204">
        <v>0</v>
      </c>
      <c r="AG24" s="208">
        <v>0</v>
      </c>
      <c r="AH24" s="194">
        <v>0</v>
      </c>
      <c r="AI24" s="204">
        <v>0</v>
      </c>
      <c r="AJ24" s="208">
        <v>0</v>
      </c>
      <c r="AK24" s="236">
        <v>0</v>
      </c>
      <c r="AL24" s="204">
        <v>0</v>
      </c>
      <c r="AM24" s="204">
        <v>0</v>
      </c>
      <c r="AN24" s="250">
        <v>0</v>
      </c>
      <c r="AO24" s="204">
        <v>0</v>
      </c>
      <c r="AP24" s="204">
        <v>0</v>
      </c>
      <c r="AQ24" s="249">
        <v>0</v>
      </c>
      <c r="AR24" s="274"/>
      <c r="AS24" s="197">
        <f>SUM(AO24,AL24,AI24,AF24,AC24,Z24,W24,T24,Q24,N24,K24,H24)</f>
        <v>15383.3</v>
      </c>
      <c r="AT24" s="198">
        <f>SUM(AP24,AM24,AJ24,AG24,AD24,AA24,X24,U24,R24,O24,L24,I24)</f>
        <v>5167.6099999999997</v>
      </c>
      <c r="AU24" s="198">
        <f t="shared" si="0"/>
        <v>0</v>
      </c>
      <c r="AV24" s="198">
        <f>SUM(E24-AS24)</f>
        <v>0</v>
      </c>
      <c r="AW24" s="199"/>
      <c r="AX24" s="199"/>
      <c r="AY24" s="199"/>
      <c r="AZ24" s="199"/>
    </row>
    <row r="25" spans="1:52" s="242" customFormat="1" ht="15" customHeight="1" x14ac:dyDescent="0.25">
      <c r="A25" s="394"/>
      <c r="B25" s="391"/>
      <c r="C25" s="391"/>
      <c r="D25" s="243" t="s">
        <v>52</v>
      </c>
      <c r="E25" s="185">
        <f t="shared" si="4"/>
        <v>0</v>
      </c>
      <c r="F25" s="185">
        <f t="shared" si="4"/>
        <v>0</v>
      </c>
      <c r="G25" s="275">
        <v>0</v>
      </c>
      <c r="H25" s="203">
        <v>0</v>
      </c>
      <c r="I25" s="204">
        <v>0</v>
      </c>
      <c r="J25" s="205">
        <v>0</v>
      </c>
      <c r="K25" s="203">
        <v>0</v>
      </c>
      <c r="L25" s="204">
        <v>0</v>
      </c>
      <c r="M25" s="205">
        <v>0</v>
      </c>
      <c r="N25" s="203">
        <v>0</v>
      </c>
      <c r="O25" s="204">
        <v>0</v>
      </c>
      <c r="P25" s="353">
        <v>0</v>
      </c>
      <c r="Q25" s="203">
        <v>0</v>
      </c>
      <c r="R25" s="204">
        <v>0</v>
      </c>
      <c r="S25" s="205">
        <v>0</v>
      </c>
      <c r="T25" s="206">
        <v>0</v>
      </c>
      <c r="U25" s="204">
        <v>0</v>
      </c>
      <c r="V25" s="275">
        <v>0</v>
      </c>
      <c r="W25" s="206">
        <v>0</v>
      </c>
      <c r="X25" s="208">
        <v>0</v>
      </c>
      <c r="Y25" s="245">
        <v>0</v>
      </c>
      <c r="Z25" s="204">
        <v>0</v>
      </c>
      <c r="AA25" s="204">
        <v>0</v>
      </c>
      <c r="AB25" s="207">
        <v>0</v>
      </c>
      <c r="AC25" s="208">
        <v>0</v>
      </c>
      <c r="AD25" s="208">
        <v>0</v>
      </c>
      <c r="AE25" s="194">
        <v>0</v>
      </c>
      <c r="AF25" s="204">
        <v>0</v>
      </c>
      <c r="AG25" s="208">
        <v>0</v>
      </c>
      <c r="AH25" s="194">
        <v>0</v>
      </c>
      <c r="AI25" s="204">
        <v>0</v>
      </c>
      <c r="AJ25" s="208">
        <v>0</v>
      </c>
      <c r="AK25" s="236">
        <v>0</v>
      </c>
      <c r="AL25" s="204">
        <v>0</v>
      </c>
      <c r="AM25" s="204">
        <v>0</v>
      </c>
      <c r="AN25" s="249">
        <v>0</v>
      </c>
      <c r="AO25" s="204">
        <v>0</v>
      </c>
      <c r="AP25" s="204">
        <v>0</v>
      </c>
      <c r="AQ25" s="249">
        <v>0</v>
      </c>
      <c r="AR25" s="277"/>
      <c r="AS25" s="197">
        <f t="shared" si="2"/>
        <v>0</v>
      </c>
      <c r="AT25" s="198">
        <f>SUM(AP25,AM25,AJ25,AG25,AD25,AA25,X25,U25,R25,O25,L25,I25)</f>
        <v>0</v>
      </c>
      <c r="AU25" s="198">
        <f t="shared" si="0"/>
        <v>0</v>
      </c>
      <c r="AV25" s="198">
        <f>SUM(E25-AS25)</f>
        <v>0</v>
      </c>
      <c r="AW25" s="199"/>
      <c r="AX25" s="199"/>
      <c r="AY25" s="199"/>
      <c r="AZ25" s="199"/>
    </row>
    <row r="26" spans="1:52" s="242" customFormat="1" ht="21.75" customHeight="1" thickBot="1" x14ac:dyDescent="0.3">
      <c r="A26" s="395"/>
      <c r="B26" s="396"/>
      <c r="C26" s="396"/>
      <c r="D26" s="278" t="s">
        <v>56</v>
      </c>
      <c r="E26" s="213">
        <f>SUM(E22:E25)</f>
        <v>432771.89999999997</v>
      </c>
      <c r="F26" s="279">
        <f>F22+F23+F24+F25</f>
        <v>5167.6099999999997</v>
      </c>
      <c r="G26" s="275">
        <f>F26/E26</f>
        <v>1.1940724432431958E-2</v>
      </c>
      <c r="H26" s="215">
        <f>SUM(H22:H25)</f>
        <v>0</v>
      </c>
      <c r="I26" s="216">
        <f>SUM(I22:I25)</f>
        <v>1275.3</v>
      </c>
      <c r="J26" s="217">
        <v>0</v>
      </c>
      <c r="K26" s="215">
        <f>SUM(K22:K25)</f>
        <v>0</v>
      </c>
      <c r="L26" s="216">
        <f>SUM(L22:L25)</f>
        <v>716.31</v>
      </c>
      <c r="M26" s="217">
        <v>0</v>
      </c>
      <c r="N26" s="215">
        <f>SUM(N22:N25)</f>
        <v>3000</v>
      </c>
      <c r="O26" s="219">
        <f>SUM(O22:O25)</f>
        <v>0</v>
      </c>
      <c r="P26" s="354">
        <v>0</v>
      </c>
      <c r="Q26" s="281">
        <f>Q22+Q23+Q24</f>
        <v>117.3</v>
      </c>
      <c r="R26" s="220">
        <f>R24</f>
        <v>3176</v>
      </c>
      <c r="S26" s="217">
        <v>0</v>
      </c>
      <c r="T26" s="282">
        <f>SUM(T22:T25)</f>
        <v>2266</v>
      </c>
      <c r="U26" s="220">
        <f>SUM(U22:U25)</f>
        <v>0</v>
      </c>
      <c r="V26" s="280">
        <v>0</v>
      </c>
      <c r="W26" s="282">
        <f>SUM(W22:W25)</f>
        <v>0</v>
      </c>
      <c r="X26" s="220">
        <v>0</v>
      </c>
      <c r="Y26" s="283">
        <v>0</v>
      </c>
      <c r="Z26" s="220">
        <f>SUM(Z22:Z25)</f>
        <v>10000</v>
      </c>
      <c r="AA26" s="220">
        <f>SUM(AA22:AA25)</f>
        <v>0</v>
      </c>
      <c r="AB26" s="284">
        <v>0</v>
      </c>
      <c r="AC26" s="220">
        <f>SUM(AC22:AC25)</f>
        <v>0</v>
      </c>
      <c r="AD26" s="220">
        <f>AD22+AD23+AD24+AD25</f>
        <v>0</v>
      </c>
      <c r="AE26" s="285">
        <v>0</v>
      </c>
      <c r="AF26" s="220">
        <f>SUM(AF22:AF25)</f>
        <v>0</v>
      </c>
      <c r="AG26" s="220">
        <v>0</v>
      </c>
      <c r="AH26" s="286">
        <v>0</v>
      </c>
      <c r="AI26" s="220">
        <f>SUM(AI22:AI25)</f>
        <v>0</v>
      </c>
      <c r="AJ26" s="220">
        <f>SUM(AJ22:AJ25)</f>
        <v>0</v>
      </c>
      <c r="AK26" s="287">
        <v>0</v>
      </c>
      <c r="AL26" s="220">
        <f>SUM(AL22:AL25)</f>
        <v>0</v>
      </c>
      <c r="AM26" s="219">
        <f>SUM(AM22:AM25)</f>
        <v>0</v>
      </c>
      <c r="AN26" s="288">
        <v>0</v>
      </c>
      <c r="AO26" s="219">
        <f>SUM(AO22:AO25)</f>
        <v>417388.6</v>
      </c>
      <c r="AP26" s="219">
        <f>SUM(AP22:AP25)</f>
        <v>0</v>
      </c>
      <c r="AQ26" s="289">
        <v>0</v>
      </c>
      <c r="AR26" s="290"/>
      <c r="AS26" s="224">
        <f t="shared" si="2"/>
        <v>432771.89999999997</v>
      </c>
      <c r="AT26" s="225">
        <f>SUM(AT22:AT25)</f>
        <v>5167.6099999999997</v>
      </c>
      <c r="AU26" s="225">
        <f t="shared" si="0"/>
        <v>0</v>
      </c>
      <c r="AV26" s="225">
        <f t="shared" si="1"/>
        <v>0</v>
      </c>
      <c r="AW26" s="199"/>
      <c r="AX26" s="199"/>
      <c r="AY26" s="199"/>
      <c r="AZ26" s="199"/>
    </row>
    <row r="27" spans="1:52" s="242" customFormat="1" ht="18.75" customHeight="1" x14ac:dyDescent="0.25">
      <c r="A27" s="397" t="s">
        <v>57</v>
      </c>
      <c r="B27" s="400" t="s">
        <v>81</v>
      </c>
      <c r="C27" s="390" t="s">
        <v>48</v>
      </c>
      <c r="D27" s="226" t="s">
        <v>49</v>
      </c>
      <c r="E27" s="267">
        <v>0</v>
      </c>
      <c r="F27" s="267">
        <v>0</v>
      </c>
      <c r="G27" s="268">
        <v>0</v>
      </c>
      <c r="H27" s="228">
        <v>0</v>
      </c>
      <c r="I27" s="229">
        <v>0</v>
      </c>
      <c r="J27" s="291">
        <v>0</v>
      </c>
      <c r="K27" s="228">
        <v>0</v>
      </c>
      <c r="L27" s="229">
        <v>0</v>
      </c>
      <c r="M27" s="291">
        <v>0</v>
      </c>
      <c r="N27" s="228">
        <v>0</v>
      </c>
      <c r="O27" s="229">
        <v>0</v>
      </c>
      <c r="P27" s="355">
        <v>0</v>
      </c>
      <c r="Q27" s="293">
        <v>0</v>
      </c>
      <c r="R27" s="233">
        <v>0</v>
      </c>
      <c r="S27" s="291">
        <v>0</v>
      </c>
      <c r="T27" s="294">
        <v>0</v>
      </c>
      <c r="U27" s="233">
        <v>0</v>
      </c>
      <c r="V27" s="292">
        <v>0</v>
      </c>
      <c r="W27" s="294">
        <v>0</v>
      </c>
      <c r="X27" s="233">
        <v>0</v>
      </c>
      <c r="Y27" s="295">
        <v>0</v>
      </c>
      <c r="Z27" s="233">
        <v>0</v>
      </c>
      <c r="AA27" s="233">
        <v>0</v>
      </c>
      <c r="AB27" s="232">
        <v>0</v>
      </c>
      <c r="AC27" s="233">
        <v>0</v>
      </c>
      <c r="AD27" s="233">
        <v>0</v>
      </c>
      <c r="AE27" s="296">
        <v>0</v>
      </c>
      <c r="AF27" s="233">
        <v>0</v>
      </c>
      <c r="AG27" s="233">
        <v>0</v>
      </c>
      <c r="AH27" s="271">
        <v>0</v>
      </c>
      <c r="AI27" s="233">
        <v>0</v>
      </c>
      <c r="AJ27" s="233">
        <v>0</v>
      </c>
      <c r="AK27" s="271">
        <v>0</v>
      </c>
      <c r="AL27" s="233">
        <v>0</v>
      </c>
      <c r="AM27" s="229">
        <v>0</v>
      </c>
      <c r="AN27" s="234">
        <v>0</v>
      </c>
      <c r="AO27" s="229">
        <v>0</v>
      </c>
      <c r="AP27" s="229">
        <v>0</v>
      </c>
      <c r="AQ27" s="247">
        <v>0</v>
      </c>
      <c r="AR27" s="272"/>
      <c r="AS27" s="224">
        <f>H27+K27+N27+Q27+T27+W27+Z27+AC27+AF27+AI27+AL27+AO27</f>
        <v>0</v>
      </c>
      <c r="AT27" s="225">
        <f>I27+L27+O27+R27+U27+X27+AA27+AD27+AG27+AJ27+AM27+AP27</f>
        <v>0</v>
      </c>
      <c r="AU27" s="225"/>
      <c r="AV27" s="225"/>
      <c r="AW27" s="199"/>
      <c r="AX27" s="199"/>
      <c r="AY27" s="199"/>
      <c r="AZ27" s="199"/>
    </row>
    <row r="28" spans="1:52" s="242" customFormat="1" ht="17.25" customHeight="1" x14ac:dyDescent="0.25">
      <c r="A28" s="398"/>
      <c r="B28" s="401"/>
      <c r="C28" s="391"/>
      <c r="D28" s="243" t="s">
        <v>50</v>
      </c>
      <c r="E28" s="211">
        <v>404064.6</v>
      </c>
      <c r="F28" s="211">
        <v>0</v>
      </c>
      <c r="G28" s="275">
        <v>0</v>
      </c>
      <c r="H28" s="203">
        <v>0</v>
      </c>
      <c r="I28" s="204">
        <v>0</v>
      </c>
      <c r="J28" s="273">
        <v>0</v>
      </c>
      <c r="K28" s="203">
        <v>0</v>
      </c>
      <c r="L28" s="204">
        <v>0</v>
      </c>
      <c r="M28" s="273">
        <v>0</v>
      </c>
      <c r="N28" s="203">
        <v>0</v>
      </c>
      <c r="O28" s="204">
        <v>0</v>
      </c>
      <c r="P28" s="353">
        <v>0</v>
      </c>
      <c r="Q28" s="297">
        <v>0</v>
      </c>
      <c r="R28" s="208">
        <v>0</v>
      </c>
      <c r="S28" s="273">
        <v>0</v>
      </c>
      <c r="T28" s="298">
        <v>0</v>
      </c>
      <c r="U28" s="208">
        <v>0</v>
      </c>
      <c r="V28" s="276">
        <v>0</v>
      </c>
      <c r="W28" s="298">
        <v>0</v>
      </c>
      <c r="X28" s="208">
        <v>0</v>
      </c>
      <c r="Y28" s="193">
        <v>0</v>
      </c>
      <c r="Z28" s="208">
        <v>6000</v>
      </c>
      <c r="AA28" s="208">
        <v>0</v>
      </c>
      <c r="AB28" s="207">
        <v>0</v>
      </c>
      <c r="AC28" s="208">
        <v>0</v>
      </c>
      <c r="AD28" s="208">
        <v>0</v>
      </c>
      <c r="AE28" s="299">
        <v>0</v>
      </c>
      <c r="AF28" s="208">
        <v>6000</v>
      </c>
      <c r="AG28" s="208">
        <v>0</v>
      </c>
      <c r="AH28" s="236">
        <v>0</v>
      </c>
      <c r="AI28" s="208">
        <v>169482.1</v>
      </c>
      <c r="AJ28" s="208">
        <v>0</v>
      </c>
      <c r="AK28" s="236">
        <v>0</v>
      </c>
      <c r="AL28" s="208">
        <v>6000</v>
      </c>
      <c r="AM28" s="204">
        <v>0</v>
      </c>
      <c r="AN28" s="250">
        <v>0</v>
      </c>
      <c r="AO28" s="204">
        <v>216582.5</v>
      </c>
      <c r="AP28" s="204">
        <v>0</v>
      </c>
      <c r="AQ28" s="249">
        <v>0</v>
      </c>
      <c r="AR28" s="277"/>
      <c r="AS28" s="224">
        <f t="shared" ref="AS28:AS30" si="5">H28+K28+N28+Q28+T28+W28+Z28+AC28+AF28+AI28+AL28+AO28</f>
        <v>404064.6</v>
      </c>
      <c r="AT28" s="225">
        <f t="shared" ref="AT28:AT30" si="6">I28+L28+O28+R28+U28+X28+AA28+AD28+AG28+AJ28+AM28+AP28</f>
        <v>0</v>
      </c>
      <c r="AU28" s="225"/>
      <c r="AV28" s="225"/>
      <c r="AW28" s="199"/>
      <c r="AX28" s="199"/>
      <c r="AY28" s="199"/>
      <c r="AZ28" s="199"/>
    </row>
    <row r="29" spans="1:52" s="242" customFormat="1" ht="15" customHeight="1" x14ac:dyDescent="0.25">
      <c r="A29" s="398"/>
      <c r="B29" s="401"/>
      <c r="C29" s="391"/>
      <c r="D29" s="243" t="s">
        <v>51</v>
      </c>
      <c r="E29" s="211">
        <v>20093.54</v>
      </c>
      <c r="F29" s="211">
        <v>0</v>
      </c>
      <c r="G29" s="275">
        <v>0</v>
      </c>
      <c r="H29" s="203">
        <v>0</v>
      </c>
      <c r="I29" s="204">
        <v>0</v>
      </c>
      <c r="J29" s="273">
        <v>0</v>
      </c>
      <c r="K29" s="203">
        <v>0</v>
      </c>
      <c r="L29" s="204">
        <v>0</v>
      </c>
      <c r="M29" s="273">
        <v>0</v>
      </c>
      <c r="N29" s="203">
        <v>0</v>
      </c>
      <c r="O29" s="204">
        <v>0</v>
      </c>
      <c r="P29" s="353">
        <v>0</v>
      </c>
      <c r="Q29" s="297">
        <v>0</v>
      </c>
      <c r="R29" s="208">
        <v>0</v>
      </c>
      <c r="S29" s="273">
        <v>0</v>
      </c>
      <c r="T29" s="298">
        <v>0</v>
      </c>
      <c r="U29" s="208">
        <v>0</v>
      </c>
      <c r="V29" s="276">
        <v>0</v>
      </c>
      <c r="W29" s="298">
        <v>0</v>
      </c>
      <c r="X29" s="208">
        <v>0</v>
      </c>
      <c r="Y29" s="193">
        <v>0</v>
      </c>
      <c r="Z29" s="208">
        <v>0</v>
      </c>
      <c r="AA29" s="208">
        <v>0</v>
      </c>
      <c r="AB29" s="207">
        <v>0</v>
      </c>
      <c r="AC29" s="208">
        <v>0</v>
      </c>
      <c r="AD29" s="208">
        <v>0</v>
      </c>
      <c r="AE29" s="299">
        <v>0</v>
      </c>
      <c r="AF29" s="208">
        <v>0</v>
      </c>
      <c r="AG29" s="208">
        <v>0</v>
      </c>
      <c r="AH29" s="236">
        <v>0</v>
      </c>
      <c r="AI29" s="208">
        <v>12756.8</v>
      </c>
      <c r="AJ29" s="208">
        <v>0</v>
      </c>
      <c r="AK29" s="236">
        <v>0</v>
      </c>
      <c r="AL29" s="208">
        <v>0</v>
      </c>
      <c r="AM29" s="204">
        <v>0</v>
      </c>
      <c r="AN29" s="250">
        <v>0</v>
      </c>
      <c r="AO29" s="204">
        <v>7336.74</v>
      </c>
      <c r="AP29" s="204">
        <v>0</v>
      </c>
      <c r="AQ29" s="249">
        <v>0</v>
      </c>
      <c r="AR29" s="277"/>
      <c r="AS29" s="224">
        <f t="shared" si="5"/>
        <v>20093.54</v>
      </c>
      <c r="AT29" s="225">
        <f t="shared" si="6"/>
        <v>0</v>
      </c>
      <c r="AU29" s="225"/>
      <c r="AV29" s="225"/>
      <c r="AW29" s="199"/>
      <c r="AX29" s="199"/>
      <c r="AY29" s="199"/>
      <c r="AZ29" s="199"/>
    </row>
    <row r="30" spans="1:52" s="242" customFormat="1" ht="19.5" customHeight="1" x14ac:dyDescent="0.25">
      <c r="A30" s="398"/>
      <c r="B30" s="401"/>
      <c r="C30" s="391"/>
      <c r="D30" s="243" t="s">
        <v>52</v>
      </c>
      <c r="E30" s="211">
        <v>0</v>
      </c>
      <c r="F30" s="211">
        <v>0</v>
      </c>
      <c r="G30" s="275">
        <v>0</v>
      </c>
      <c r="H30" s="203">
        <v>0</v>
      </c>
      <c r="I30" s="204">
        <v>0</v>
      </c>
      <c r="J30" s="273">
        <v>0</v>
      </c>
      <c r="K30" s="203">
        <v>0</v>
      </c>
      <c r="L30" s="204">
        <v>0</v>
      </c>
      <c r="M30" s="273">
        <v>0</v>
      </c>
      <c r="N30" s="203">
        <v>0</v>
      </c>
      <c r="O30" s="204">
        <v>0</v>
      </c>
      <c r="P30" s="353">
        <v>0</v>
      </c>
      <c r="Q30" s="297">
        <v>0</v>
      </c>
      <c r="R30" s="208">
        <v>0</v>
      </c>
      <c r="S30" s="273">
        <v>0</v>
      </c>
      <c r="T30" s="298">
        <v>0</v>
      </c>
      <c r="U30" s="208">
        <v>0</v>
      </c>
      <c r="V30" s="276">
        <v>0</v>
      </c>
      <c r="W30" s="298">
        <v>0</v>
      </c>
      <c r="X30" s="208">
        <v>0</v>
      </c>
      <c r="Y30" s="193">
        <v>0</v>
      </c>
      <c r="Z30" s="208">
        <v>0</v>
      </c>
      <c r="AA30" s="208">
        <v>0</v>
      </c>
      <c r="AB30" s="207">
        <v>0</v>
      </c>
      <c r="AC30" s="208">
        <v>0</v>
      </c>
      <c r="AD30" s="208">
        <v>0</v>
      </c>
      <c r="AE30" s="299">
        <v>0</v>
      </c>
      <c r="AF30" s="208">
        <v>0</v>
      </c>
      <c r="AG30" s="208">
        <v>0</v>
      </c>
      <c r="AH30" s="236">
        <v>0</v>
      </c>
      <c r="AI30" s="208">
        <v>0</v>
      </c>
      <c r="AJ30" s="208">
        <v>0</v>
      </c>
      <c r="AK30" s="236">
        <v>0</v>
      </c>
      <c r="AL30" s="208">
        <v>0</v>
      </c>
      <c r="AM30" s="204">
        <v>0</v>
      </c>
      <c r="AN30" s="250">
        <v>0</v>
      </c>
      <c r="AO30" s="204">
        <v>0</v>
      </c>
      <c r="AP30" s="204">
        <v>0</v>
      </c>
      <c r="AQ30" s="249">
        <v>0</v>
      </c>
      <c r="AR30" s="277"/>
      <c r="AS30" s="224">
        <f t="shared" si="5"/>
        <v>0</v>
      </c>
      <c r="AT30" s="225">
        <f t="shared" si="6"/>
        <v>0</v>
      </c>
      <c r="AU30" s="225"/>
      <c r="AV30" s="225"/>
      <c r="AW30" s="199"/>
      <c r="AX30" s="199"/>
      <c r="AY30" s="199"/>
      <c r="AZ30" s="199"/>
    </row>
    <row r="31" spans="1:52" s="242" customFormat="1" ht="47.25" customHeight="1" thickBot="1" x14ac:dyDescent="0.3">
      <c r="A31" s="399"/>
      <c r="B31" s="402"/>
      <c r="C31" s="396"/>
      <c r="D31" s="278" t="s">
        <v>56</v>
      </c>
      <c r="E31" s="213">
        <f>E27+E28+E29+E30</f>
        <v>424158.13999999996</v>
      </c>
      <c r="F31" s="213">
        <f>F27+F28+F29+F30</f>
        <v>0</v>
      </c>
      <c r="G31" s="300">
        <v>0</v>
      </c>
      <c r="H31" s="215">
        <f>+H27+H28+H29+H30</f>
        <v>0</v>
      </c>
      <c r="I31" s="219">
        <f t="shared" ref="I31:AQ31" si="7">+I27+I28+I29+I30</f>
        <v>0</v>
      </c>
      <c r="J31" s="301">
        <f t="shared" si="7"/>
        <v>0</v>
      </c>
      <c r="K31" s="215">
        <f t="shared" si="7"/>
        <v>0</v>
      </c>
      <c r="L31" s="219">
        <f t="shared" si="7"/>
        <v>0</v>
      </c>
      <c r="M31" s="301">
        <f t="shared" si="7"/>
        <v>0</v>
      </c>
      <c r="N31" s="215">
        <f t="shared" si="7"/>
        <v>0</v>
      </c>
      <c r="O31" s="219">
        <f t="shared" si="7"/>
        <v>0</v>
      </c>
      <c r="P31" s="356">
        <f t="shared" si="7"/>
        <v>0</v>
      </c>
      <c r="Q31" s="215">
        <f t="shared" si="7"/>
        <v>0</v>
      </c>
      <c r="R31" s="219">
        <f t="shared" si="7"/>
        <v>0</v>
      </c>
      <c r="S31" s="301">
        <f t="shared" si="7"/>
        <v>0</v>
      </c>
      <c r="T31" s="216">
        <f t="shared" si="7"/>
        <v>0</v>
      </c>
      <c r="U31" s="219">
        <f t="shared" si="7"/>
        <v>0</v>
      </c>
      <c r="V31" s="301">
        <f t="shared" si="7"/>
        <v>0</v>
      </c>
      <c r="W31" s="216">
        <f t="shared" si="7"/>
        <v>0</v>
      </c>
      <c r="X31" s="219">
        <f t="shared" si="7"/>
        <v>0</v>
      </c>
      <c r="Y31" s="219">
        <f t="shared" si="7"/>
        <v>0</v>
      </c>
      <c r="Z31" s="219">
        <f t="shared" si="7"/>
        <v>6000</v>
      </c>
      <c r="AA31" s="219">
        <f t="shared" si="7"/>
        <v>0</v>
      </c>
      <c r="AB31" s="219">
        <f t="shared" si="7"/>
        <v>0</v>
      </c>
      <c r="AC31" s="219">
        <f t="shared" si="7"/>
        <v>0</v>
      </c>
      <c r="AD31" s="219">
        <f t="shared" si="7"/>
        <v>0</v>
      </c>
      <c r="AE31" s="219">
        <f t="shared" si="7"/>
        <v>0</v>
      </c>
      <c r="AF31" s="219">
        <f t="shared" si="7"/>
        <v>6000</v>
      </c>
      <c r="AG31" s="219">
        <f t="shared" si="7"/>
        <v>0</v>
      </c>
      <c r="AH31" s="219">
        <f t="shared" si="7"/>
        <v>0</v>
      </c>
      <c r="AI31" s="219">
        <f t="shared" si="7"/>
        <v>182238.9</v>
      </c>
      <c r="AJ31" s="219">
        <f t="shared" si="7"/>
        <v>0</v>
      </c>
      <c r="AK31" s="219">
        <f t="shared" si="7"/>
        <v>0</v>
      </c>
      <c r="AL31" s="219">
        <f t="shared" si="7"/>
        <v>6000</v>
      </c>
      <c r="AM31" s="219">
        <f t="shared" si="7"/>
        <v>0</v>
      </c>
      <c r="AN31" s="219">
        <f t="shared" si="7"/>
        <v>0</v>
      </c>
      <c r="AO31" s="219">
        <f t="shared" si="7"/>
        <v>223919.24</v>
      </c>
      <c r="AP31" s="219">
        <f t="shared" si="7"/>
        <v>0</v>
      </c>
      <c r="AQ31" s="219">
        <f t="shared" si="7"/>
        <v>0</v>
      </c>
      <c r="AR31" s="290"/>
      <c r="AS31" s="224">
        <f>AS28+AS29</f>
        <v>424158.13999999996</v>
      </c>
      <c r="AT31" s="225"/>
      <c r="AU31" s="225"/>
      <c r="AV31" s="225"/>
      <c r="AW31" s="199"/>
      <c r="AX31" s="199"/>
      <c r="AY31" s="199"/>
      <c r="AZ31" s="199"/>
    </row>
    <row r="32" spans="1:52" s="242" customFormat="1" ht="15" customHeight="1" x14ac:dyDescent="0.25">
      <c r="A32" s="393" t="s">
        <v>62</v>
      </c>
      <c r="B32" s="400" t="s">
        <v>83</v>
      </c>
      <c r="C32" s="400" t="s">
        <v>58</v>
      </c>
      <c r="D32" s="226" t="s">
        <v>49</v>
      </c>
      <c r="E32" s="267">
        <f t="shared" ref="E32:F35" si="8">H32+K32+N32+Q32+T32+W32+Z32+AC32+AF32+AI32+AL32+AO32</f>
        <v>0</v>
      </c>
      <c r="F32" s="267">
        <f t="shared" si="8"/>
        <v>0</v>
      </c>
      <c r="G32" s="230">
        <v>0</v>
      </c>
      <c r="H32" s="228">
        <v>0</v>
      </c>
      <c r="I32" s="229">
        <v>0</v>
      </c>
      <c r="J32" s="230">
        <v>0</v>
      </c>
      <c r="K32" s="187">
        <v>0</v>
      </c>
      <c r="L32" s="188">
        <v>0</v>
      </c>
      <c r="M32" s="189">
        <v>0</v>
      </c>
      <c r="N32" s="187">
        <v>0</v>
      </c>
      <c r="O32" s="188">
        <v>0</v>
      </c>
      <c r="P32" s="348">
        <v>0</v>
      </c>
      <c r="Q32" s="302">
        <v>0</v>
      </c>
      <c r="R32" s="188">
        <v>0</v>
      </c>
      <c r="S32" s="189">
        <v>0</v>
      </c>
      <c r="T32" s="303">
        <v>0</v>
      </c>
      <c r="U32" s="192">
        <v>0</v>
      </c>
      <c r="V32" s="189">
        <v>0</v>
      </c>
      <c r="W32" s="303">
        <v>0</v>
      </c>
      <c r="X32" s="192">
        <v>0</v>
      </c>
      <c r="Y32" s="304">
        <v>0</v>
      </c>
      <c r="Z32" s="192">
        <v>0</v>
      </c>
      <c r="AA32" s="192">
        <v>0</v>
      </c>
      <c r="AB32" s="305">
        <v>0</v>
      </c>
      <c r="AC32" s="192">
        <v>0</v>
      </c>
      <c r="AD32" s="192">
        <v>0</v>
      </c>
      <c r="AE32" s="194">
        <v>0</v>
      </c>
      <c r="AF32" s="192">
        <v>0</v>
      </c>
      <c r="AG32" s="192">
        <v>0</v>
      </c>
      <c r="AH32" s="194"/>
      <c r="AI32" s="188">
        <v>0</v>
      </c>
      <c r="AJ32" s="192">
        <v>0</v>
      </c>
      <c r="AK32" s="306">
        <v>0</v>
      </c>
      <c r="AL32" s="192">
        <v>0</v>
      </c>
      <c r="AM32" s="188">
        <v>0</v>
      </c>
      <c r="AN32" s="307">
        <v>0</v>
      </c>
      <c r="AO32" s="188">
        <v>0</v>
      </c>
      <c r="AP32" s="188">
        <v>0</v>
      </c>
      <c r="AQ32" s="307">
        <v>0</v>
      </c>
      <c r="AR32" s="308"/>
      <c r="AS32" s="197">
        <f t="shared" si="2"/>
        <v>0</v>
      </c>
      <c r="AT32" s="198">
        <f>SUM(AP32,AM32,AJ32,AG32,AD32,AA32,X32,U32,R32,O32,L32,I32)</f>
        <v>0</v>
      </c>
      <c r="AU32" s="198">
        <f t="shared" si="0"/>
        <v>0</v>
      </c>
      <c r="AV32" s="198">
        <f t="shared" si="1"/>
        <v>0</v>
      </c>
      <c r="AW32" s="199"/>
      <c r="AX32" s="199"/>
      <c r="AY32" s="199"/>
      <c r="AZ32" s="199"/>
    </row>
    <row r="33" spans="1:52" s="242" customFormat="1" ht="15" customHeight="1" x14ac:dyDescent="0.25">
      <c r="A33" s="394"/>
      <c r="B33" s="401"/>
      <c r="C33" s="401"/>
      <c r="D33" s="243" t="s">
        <v>59</v>
      </c>
      <c r="E33" s="185">
        <v>14772.9</v>
      </c>
      <c r="F33" s="185">
        <v>0</v>
      </c>
      <c r="G33" s="202">
        <v>0</v>
      </c>
      <c r="H33" s="203">
        <v>0</v>
      </c>
      <c r="I33" s="204">
        <v>0</v>
      </c>
      <c r="J33" s="205">
        <v>0</v>
      </c>
      <c r="K33" s="203">
        <v>0</v>
      </c>
      <c r="L33" s="204">
        <v>0</v>
      </c>
      <c r="M33" s="205">
        <v>0</v>
      </c>
      <c r="N33" s="203">
        <v>0</v>
      </c>
      <c r="O33" s="204">
        <v>0</v>
      </c>
      <c r="P33" s="353">
        <v>0</v>
      </c>
      <c r="Q33" s="297">
        <v>0</v>
      </c>
      <c r="R33" s="204">
        <v>0</v>
      </c>
      <c r="S33" s="276">
        <v>0</v>
      </c>
      <c r="T33" s="298">
        <v>0</v>
      </c>
      <c r="U33" s="208">
        <v>0</v>
      </c>
      <c r="V33" s="276">
        <v>0</v>
      </c>
      <c r="W33" s="298">
        <v>0</v>
      </c>
      <c r="X33" s="208">
        <v>0</v>
      </c>
      <c r="Y33" s="245">
        <v>0</v>
      </c>
      <c r="Z33" s="208">
        <v>0</v>
      </c>
      <c r="AA33" s="208">
        <v>0</v>
      </c>
      <c r="AB33" s="193">
        <v>0</v>
      </c>
      <c r="AC33" s="208">
        <v>0</v>
      </c>
      <c r="AD33" s="208">
        <v>0</v>
      </c>
      <c r="AE33" s="194">
        <v>0</v>
      </c>
      <c r="AF33" s="208">
        <v>14772.9</v>
      </c>
      <c r="AG33" s="208">
        <v>0</v>
      </c>
      <c r="AH33" s="194">
        <v>0</v>
      </c>
      <c r="AI33" s="204">
        <v>0</v>
      </c>
      <c r="AJ33" s="208">
        <v>0</v>
      </c>
      <c r="AK33" s="236">
        <v>0</v>
      </c>
      <c r="AL33" s="208">
        <v>0</v>
      </c>
      <c r="AM33" s="204">
        <v>0</v>
      </c>
      <c r="AN33" s="250">
        <v>0</v>
      </c>
      <c r="AO33" s="204">
        <v>0</v>
      </c>
      <c r="AP33" s="204">
        <v>0</v>
      </c>
      <c r="AQ33" s="249">
        <v>0</v>
      </c>
      <c r="AR33" s="248"/>
      <c r="AS33" s="197">
        <f>SUM(AO33,AL33,AI33,AF33,AC33,Z33,W33,T33,Q33,N33,K33,H33)</f>
        <v>14772.9</v>
      </c>
      <c r="AT33" s="198">
        <f>SUM(AP33,AM33,AJ33,AG33,AD33,AA33,X33,U33,R33,O33,L33,I33)</f>
        <v>0</v>
      </c>
      <c r="AU33" s="198">
        <f t="shared" si="0"/>
        <v>0</v>
      </c>
      <c r="AV33" s="198">
        <f t="shared" si="1"/>
        <v>0</v>
      </c>
      <c r="AW33" s="199"/>
      <c r="AX33" s="199"/>
      <c r="AY33" s="199"/>
      <c r="AZ33" s="199"/>
    </row>
    <row r="34" spans="1:52" s="242" customFormat="1" ht="15" customHeight="1" x14ac:dyDescent="0.25">
      <c r="A34" s="394"/>
      <c r="B34" s="401"/>
      <c r="C34" s="401"/>
      <c r="D34" s="243" t="s">
        <v>60</v>
      </c>
      <c r="E34" s="185">
        <v>1112</v>
      </c>
      <c r="F34" s="185">
        <v>0</v>
      </c>
      <c r="G34" s="202">
        <v>0</v>
      </c>
      <c r="H34" s="203">
        <v>0</v>
      </c>
      <c r="I34" s="204">
        <v>0</v>
      </c>
      <c r="J34" s="205">
        <v>0</v>
      </c>
      <c r="K34" s="203">
        <v>0</v>
      </c>
      <c r="L34" s="204">
        <v>0</v>
      </c>
      <c r="M34" s="205">
        <v>0</v>
      </c>
      <c r="N34" s="203">
        <v>0</v>
      </c>
      <c r="O34" s="204">
        <v>0</v>
      </c>
      <c r="P34" s="353">
        <v>0</v>
      </c>
      <c r="Q34" s="297">
        <v>0</v>
      </c>
      <c r="R34" s="204">
        <v>0</v>
      </c>
      <c r="S34" s="276">
        <v>0</v>
      </c>
      <c r="T34" s="298">
        <v>0</v>
      </c>
      <c r="U34" s="208">
        <v>0</v>
      </c>
      <c r="V34" s="276">
        <v>0</v>
      </c>
      <c r="W34" s="298">
        <v>0</v>
      </c>
      <c r="X34" s="208">
        <v>0</v>
      </c>
      <c r="Y34" s="250">
        <v>0</v>
      </c>
      <c r="Z34" s="208">
        <v>0</v>
      </c>
      <c r="AA34" s="208">
        <v>0</v>
      </c>
      <c r="AB34" s="193">
        <v>0</v>
      </c>
      <c r="AC34" s="208">
        <v>0</v>
      </c>
      <c r="AD34" s="208">
        <v>0</v>
      </c>
      <c r="AE34" s="221">
        <v>0</v>
      </c>
      <c r="AF34" s="208">
        <v>1112</v>
      </c>
      <c r="AG34" s="208">
        <v>0</v>
      </c>
      <c r="AH34" s="194">
        <v>0</v>
      </c>
      <c r="AI34" s="204">
        <v>0</v>
      </c>
      <c r="AJ34" s="208">
        <v>0</v>
      </c>
      <c r="AK34" s="236">
        <v>0</v>
      </c>
      <c r="AL34" s="208">
        <v>0</v>
      </c>
      <c r="AM34" s="204">
        <v>0</v>
      </c>
      <c r="AN34" s="250">
        <v>0</v>
      </c>
      <c r="AO34" s="204">
        <v>0</v>
      </c>
      <c r="AP34" s="204">
        <v>0</v>
      </c>
      <c r="AQ34" s="249">
        <v>0</v>
      </c>
      <c r="AR34" s="248"/>
      <c r="AS34" s="197">
        <f>SUM(AO34,AL34,AI34,AF34,AC34,Z34,W34,T34,Q34,N34,K34,H34)</f>
        <v>1112</v>
      </c>
      <c r="AT34" s="198">
        <f>SUM(AP34,AM34,AJ34,AG34,AD34,AA34,X34,U34,R34,O34,L34,I34)</f>
        <v>0</v>
      </c>
      <c r="AU34" s="198">
        <f t="shared" si="0"/>
        <v>0</v>
      </c>
      <c r="AV34" s="198">
        <f t="shared" si="1"/>
        <v>0</v>
      </c>
      <c r="AW34" s="199"/>
      <c r="AX34" s="199"/>
      <c r="AY34" s="199"/>
      <c r="AZ34" s="199"/>
    </row>
    <row r="35" spans="1:52" s="242" customFormat="1" ht="15" customHeight="1" x14ac:dyDescent="0.25">
      <c r="A35" s="394"/>
      <c r="B35" s="401"/>
      <c r="C35" s="401"/>
      <c r="D35" s="243" t="s">
        <v>52</v>
      </c>
      <c r="E35" s="185">
        <f t="shared" si="8"/>
        <v>0</v>
      </c>
      <c r="F35" s="185">
        <f t="shared" si="8"/>
        <v>0</v>
      </c>
      <c r="G35" s="205">
        <v>0</v>
      </c>
      <c r="H35" s="203">
        <v>0</v>
      </c>
      <c r="I35" s="204">
        <v>0</v>
      </c>
      <c r="J35" s="205">
        <v>0</v>
      </c>
      <c r="K35" s="203">
        <v>0</v>
      </c>
      <c r="L35" s="204">
        <v>0</v>
      </c>
      <c r="M35" s="205">
        <v>0</v>
      </c>
      <c r="N35" s="203">
        <v>0</v>
      </c>
      <c r="O35" s="204">
        <v>0</v>
      </c>
      <c r="P35" s="349">
        <v>0</v>
      </c>
      <c r="Q35" s="297">
        <v>0</v>
      </c>
      <c r="R35" s="204">
        <v>0</v>
      </c>
      <c r="S35" s="205">
        <v>0</v>
      </c>
      <c r="T35" s="298">
        <v>0</v>
      </c>
      <c r="U35" s="208">
        <v>0</v>
      </c>
      <c r="V35" s="205">
        <v>0</v>
      </c>
      <c r="W35" s="298">
        <v>0</v>
      </c>
      <c r="X35" s="208">
        <v>0</v>
      </c>
      <c r="Y35" s="245">
        <v>0</v>
      </c>
      <c r="Z35" s="208">
        <v>0</v>
      </c>
      <c r="AA35" s="208">
        <v>0</v>
      </c>
      <c r="AB35" s="250">
        <v>0</v>
      </c>
      <c r="AC35" s="208">
        <v>0</v>
      </c>
      <c r="AD35" s="208">
        <v>0</v>
      </c>
      <c r="AE35" s="194">
        <v>0</v>
      </c>
      <c r="AF35" s="208">
        <v>0</v>
      </c>
      <c r="AG35" s="208">
        <v>0</v>
      </c>
      <c r="AH35" s="194">
        <v>0</v>
      </c>
      <c r="AI35" s="204">
        <v>0</v>
      </c>
      <c r="AJ35" s="208">
        <v>0</v>
      </c>
      <c r="AK35" s="236">
        <v>0</v>
      </c>
      <c r="AL35" s="208">
        <v>0</v>
      </c>
      <c r="AM35" s="204">
        <v>0</v>
      </c>
      <c r="AN35" s="249">
        <v>0</v>
      </c>
      <c r="AO35" s="204">
        <v>0</v>
      </c>
      <c r="AP35" s="204">
        <v>0</v>
      </c>
      <c r="AQ35" s="249">
        <v>0</v>
      </c>
      <c r="AR35" s="248"/>
      <c r="AS35" s="197">
        <f t="shared" ref="AS35:AT42" si="9">SUM(AO35,AL35,AI35,AF35,AC35,Z35,W35,T35,Q35,N35,K35,H35)</f>
        <v>0</v>
      </c>
      <c r="AT35" s="198">
        <f>SUM(AP35,AM35,AJ35,AG35,AD35,AA35,X35,U35,R35,O35,L35,I35)</f>
        <v>0</v>
      </c>
      <c r="AU35" s="198">
        <f t="shared" si="0"/>
        <v>0</v>
      </c>
      <c r="AV35" s="198">
        <f t="shared" si="1"/>
        <v>0</v>
      </c>
      <c r="AW35" s="199"/>
      <c r="AX35" s="199"/>
      <c r="AY35" s="199"/>
      <c r="AZ35" s="199"/>
    </row>
    <row r="36" spans="1:52" s="242" customFormat="1" ht="23.25" customHeight="1" thickBot="1" x14ac:dyDescent="0.3">
      <c r="A36" s="394"/>
      <c r="B36" s="403"/>
      <c r="C36" s="403"/>
      <c r="D36" s="243" t="s">
        <v>56</v>
      </c>
      <c r="E36" s="309">
        <f>SUM(E32:E35)</f>
        <v>15884.9</v>
      </c>
      <c r="F36" s="309">
        <f>SUM(F32:F35)</f>
        <v>0</v>
      </c>
      <c r="G36" s="310">
        <f>SUM(F36/E36*100)</f>
        <v>0</v>
      </c>
      <c r="H36" s="311">
        <f>SUM(H32:H35)</f>
        <v>0</v>
      </c>
      <c r="I36" s="312">
        <f>SUM(I32:I35)</f>
        <v>0</v>
      </c>
      <c r="J36" s="313">
        <v>0</v>
      </c>
      <c r="K36" s="311">
        <f>SUM(K32:K35)</f>
        <v>0</v>
      </c>
      <c r="L36" s="312">
        <f>SUM(L32:L35)</f>
        <v>0</v>
      </c>
      <c r="M36" s="313">
        <v>0</v>
      </c>
      <c r="N36" s="311">
        <f>SUM(N32:N35)</f>
        <v>0</v>
      </c>
      <c r="O36" s="312">
        <v>0</v>
      </c>
      <c r="P36" s="357">
        <v>0</v>
      </c>
      <c r="Q36" s="315">
        <f>SUM(Q32:Q35)</f>
        <v>0</v>
      </c>
      <c r="R36" s="316">
        <f>SUM(R32:R35)</f>
        <v>0</v>
      </c>
      <c r="S36" s="314">
        <v>0</v>
      </c>
      <c r="T36" s="317">
        <f>SUM(T32:T35)</f>
        <v>0</v>
      </c>
      <c r="U36" s="316">
        <f>SUM(U32:U35)</f>
        <v>0</v>
      </c>
      <c r="V36" s="314">
        <v>0</v>
      </c>
      <c r="W36" s="317">
        <f>SUM(W32:W35)</f>
        <v>0</v>
      </c>
      <c r="X36" s="316">
        <v>0</v>
      </c>
      <c r="Y36" s="318">
        <v>0</v>
      </c>
      <c r="Z36" s="316">
        <f>SUM(Z32:Z35)</f>
        <v>0</v>
      </c>
      <c r="AA36" s="316">
        <f>AA33+AA34+AA35</f>
        <v>0</v>
      </c>
      <c r="AB36" s="319">
        <v>0</v>
      </c>
      <c r="AC36" s="316">
        <f>SUM(AC32:AC35)</f>
        <v>0</v>
      </c>
      <c r="AD36" s="316">
        <f>AD33+AD34</f>
        <v>0</v>
      </c>
      <c r="AE36" s="221">
        <v>0</v>
      </c>
      <c r="AF36" s="316">
        <f>SUM(AF32:AF35)</f>
        <v>15884.9</v>
      </c>
      <c r="AG36" s="316">
        <f>AG32+AG33+AG34+AG35</f>
        <v>0</v>
      </c>
      <c r="AH36" s="194">
        <v>0</v>
      </c>
      <c r="AI36" s="316">
        <f>SUM(AI32:AI35)</f>
        <v>0</v>
      </c>
      <c r="AJ36" s="316">
        <f>SUM(AJ32:AJ35)</f>
        <v>0</v>
      </c>
      <c r="AK36" s="236">
        <v>0</v>
      </c>
      <c r="AL36" s="316">
        <v>0</v>
      </c>
      <c r="AM36" s="316">
        <f>AM34</f>
        <v>0</v>
      </c>
      <c r="AN36" s="288">
        <v>0</v>
      </c>
      <c r="AO36" s="312">
        <f>SUM(AO32:AO35)</f>
        <v>0</v>
      </c>
      <c r="AP36" s="312">
        <f>SUM(AP32:AP35)</f>
        <v>0</v>
      </c>
      <c r="AQ36" s="249">
        <v>0</v>
      </c>
      <c r="AR36" s="320"/>
      <c r="AS36" s="224">
        <f t="shared" si="9"/>
        <v>15884.9</v>
      </c>
      <c r="AT36" s="225">
        <f>SUM(AT32:AT35)</f>
        <v>0</v>
      </c>
      <c r="AU36" s="225">
        <f t="shared" si="0"/>
        <v>0</v>
      </c>
      <c r="AV36" s="225">
        <f t="shared" si="1"/>
        <v>0</v>
      </c>
      <c r="AW36" s="199"/>
      <c r="AX36" s="199"/>
      <c r="AY36" s="199"/>
      <c r="AZ36" s="199"/>
    </row>
    <row r="37" spans="1:52" s="333" customFormat="1" ht="22.5" customHeight="1" thickBot="1" x14ac:dyDescent="0.3">
      <c r="A37" s="395"/>
      <c r="B37" s="321"/>
      <c r="C37" s="321"/>
      <c r="D37" s="322" t="s">
        <v>61</v>
      </c>
      <c r="E37" s="213">
        <f>E26+E36+E31</f>
        <v>872814.94</v>
      </c>
      <c r="F37" s="213">
        <f>SUM(F26,F31,F36)</f>
        <v>5167.6099999999997</v>
      </c>
      <c r="G37" s="214">
        <f>SUM(F37/E37*100)</f>
        <v>0.59206250525455029</v>
      </c>
      <c r="H37" s="323">
        <f>H26+H36</f>
        <v>0</v>
      </c>
      <c r="I37" s="324">
        <f>SUM(I36,I31,I26)</f>
        <v>1275.3</v>
      </c>
      <c r="J37" s="325">
        <v>0</v>
      </c>
      <c r="K37" s="326">
        <f>K26+K36</f>
        <v>0</v>
      </c>
      <c r="L37" s="327">
        <f>L26+L36</f>
        <v>716.31</v>
      </c>
      <c r="M37" s="301">
        <v>0</v>
      </c>
      <c r="N37" s="281">
        <f>N26+N36</f>
        <v>3000</v>
      </c>
      <c r="O37" s="220">
        <f>O26+O36</f>
        <v>0</v>
      </c>
      <c r="P37" s="354">
        <v>0</v>
      </c>
      <c r="Q37" s="281">
        <f>Q26+Q36</f>
        <v>117.3</v>
      </c>
      <c r="R37" s="220">
        <f>R26+R36</f>
        <v>3176</v>
      </c>
      <c r="S37" s="328">
        <v>0</v>
      </c>
      <c r="T37" s="282">
        <f>T26+T36</f>
        <v>2266</v>
      </c>
      <c r="U37" s="220">
        <f>U26+U36</f>
        <v>0</v>
      </c>
      <c r="V37" s="280">
        <v>0</v>
      </c>
      <c r="W37" s="282">
        <f>W26+W36</f>
        <v>0</v>
      </c>
      <c r="X37" s="220">
        <v>0</v>
      </c>
      <c r="Y37" s="329">
        <v>0</v>
      </c>
      <c r="Z37" s="220">
        <f>Z26+Z36+Z31</f>
        <v>16000</v>
      </c>
      <c r="AA37" s="220">
        <f>AA26+AA36</f>
        <v>0</v>
      </c>
      <c r="AB37" s="329">
        <v>0</v>
      </c>
      <c r="AC37" s="220">
        <f>AC26+AC36</f>
        <v>0</v>
      </c>
      <c r="AD37" s="220">
        <f>AD26+AD36</f>
        <v>0</v>
      </c>
      <c r="AE37" s="221">
        <v>0</v>
      </c>
      <c r="AF37" s="220">
        <f>AF26+AF36+AF31</f>
        <v>21884.9</v>
      </c>
      <c r="AG37" s="220">
        <f>AG26+AG36</f>
        <v>0</v>
      </c>
      <c r="AH37" s="194">
        <v>0</v>
      </c>
      <c r="AI37" s="220">
        <f>AI26+AI36+AI31</f>
        <v>182238.9</v>
      </c>
      <c r="AJ37" s="220">
        <f>AJ26+AJ36</f>
        <v>0</v>
      </c>
      <c r="AK37" s="236">
        <v>0</v>
      </c>
      <c r="AL37" s="220">
        <f>AL26+AL36+AL31</f>
        <v>6000</v>
      </c>
      <c r="AM37" s="220">
        <f>SUM(AM32:AM36)</f>
        <v>0</v>
      </c>
      <c r="AN37" s="288"/>
      <c r="AO37" s="220">
        <f>AO26+AO36+AO31</f>
        <v>641307.84</v>
      </c>
      <c r="AP37" s="219">
        <f>AP26+AP36</f>
        <v>0</v>
      </c>
      <c r="AQ37" s="249">
        <v>0</v>
      </c>
      <c r="AR37" s="321"/>
      <c r="AS37" s="330">
        <f t="shared" si="9"/>
        <v>872814.94000000006</v>
      </c>
      <c r="AT37" s="331">
        <f>SUM(AT36,AT26)</f>
        <v>5167.6099999999997</v>
      </c>
      <c r="AU37" s="331">
        <f t="shared" ref="AU37:AU42" si="10">SUM(AT37-F37)</f>
        <v>0</v>
      </c>
      <c r="AV37" s="331">
        <f t="shared" si="1"/>
        <v>-1.1641532182693481E-10</v>
      </c>
      <c r="AW37" s="332"/>
      <c r="AX37" s="332"/>
      <c r="AY37" s="332"/>
      <c r="AZ37" s="332"/>
    </row>
    <row r="38" spans="1:52" s="242" customFormat="1" ht="15" customHeight="1" x14ac:dyDescent="0.25">
      <c r="A38" s="370" t="s">
        <v>80</v>
      </c>
      <c r="B38" s="373" t="s">
        <v>99</v>
      </c>
      <c r="C38" s="373" t="s">
        <v>48</v>
      </c>
      <c r="D38" s="334" t="s">
        <v>49</v>
      </c>
      <c r="E38" s="185">
        <v>9564.91</v>
      </c>
      <c r="F38" s="185">
        <f t="shared" ref="E38:F41" si="11">I38+L38+O38+R38+U38+X38+AA38+AD38+AG38+AJ38+AM38+AP38</f>
        <v>0</v>
      </c>
      <c r="G38" s="230">
        <v>0</v>
      </c>
      <c r="H38" s="228">
        <v>0</v>
      </c>
      <c r="I38" s="229">
        <v>0</v>
      </c>
      <c r="J38" s="230">
        <v>0</v>
      </c>
      <c r="K38" s="231">
        <v>0</v>
      </c>
      <c r="L38" s="229">
        <v>0</v>
      </c>
      <c r="M38" s="232">
        <v>0</v>
      </c>
      <c r="N38" s="229">
        <v>0</v>
      </c>
      <c r="O38" s="229">
        <v>0</v>
      </c>
      <c r="P38" s="351">
        <v>0</v>
      </c>
      <c r="Q38" s="228">
        <v>0</v>
      </c>
      <c r="R38" s="229">
        <v>0</v>
      </c>
      <c r="S38" s="230">
        <v>0</v>
      </c>
      <c r="T38" s="190">
        <v>0</v>
      </c>
      <c r="U38" s="188">
        <v>0</v>
      </c>
      <c r="V38" s="191">
        <v>0</v>
      </c>
      <c r="W38" s="229">
        <v>0</v>
      </c>
      <c r="X38" s="233">
        <v>0</v>
      </c>
      <c r="Y38" s="269">
        <v>0</v>
      </c>
      <c r="Z38" s="229">
        <v>0</v>
      </c>
      <c r="AA38" s="229">
        <v>0</v>
      </c>
      <c r="AB38" s="269">
        <v>0</v>
      </c>
      <c r="AC38" s="233">
        <v>0</v>
      </c>
      <c r="AD38" s="233">
        <v>0</v>
      </c>
      <c r="AE38" s="194">
        <v>0</v>
      </c>
      <c r="AF38" s="229">
        <v>0</v>
      </c>
      <c r="AG38" s="233">
        <v>0</v>
      </c>
      <c r="AH38" s="269">
        <v>0</v>
      </c>
      <c r="AI38" s="229">
        <v>8218.26</v>
      </c>
      <c r="AJ38" s="233">
        <v>0</v>
      </c>
      <c r="AK38" s="236">
        <v>0</v>
      </c>
      <c r="AL38" s="229">
        <v>0</v>
      </c>
      <c r="AM38" s="229">
        <v>0</v>
      </c>
      <c r="AN38" s="236">
        <v>0</v>
      </c>
      <c r="AO38" s="229">
        <v>1346.65</v>
      </c>
      <c r="AP38" s="229">
        <v>0</v>
      </c>
      <c r="AQ38" s="247">
        <v>0</v>
      </c>
      <c r="AR38" s="335"/>
      <c r="AS38" s="197">
        <f t="shared" si="9"/>
        <v>9564.91</v>
      </c>
      <c r="AT38" s="198">
        <f>SUM(AP38,AM38,AJ38,AG38,AD38,AA38,X38,U38,R38,O38,L38,I38)</f>
        <v>0</v>
      </c>
      <c r="AU38" s="198">
        <f t="shared" si="10"/>
        <v>0</v>
      </c>
      <c r="AV38" s="198">
        <f t="shared" ref="AV38:AV46" si="12">SUM(E38-AS38)</f>
        <v>0</v>
      </c>
      <c r="AW38" s="199"/>
      <c r="AX38" s="199"/>
      <c r="AY38" s="199"/>
      <c r="AZ38" s="199"/>
    </row>
    <row r="39" spans="1:52" s="242" customFormat="1" ht="15" customHeight="1" x14ac:dyDescent="0.25">
      <c r="A39" s="371"/>
      <c r="B39" s="374"/>
      <c r="C39" s="374"/>
      <c r="D39" s="201" t="s">
        <v>50</v>
      </c>
      <c r="E39" s="185">
        <v>51484.25</v>
      </c>
      <c r="F39" s="185">
        <f t="shared" si="11"/>
        <v>5828.96</v>
      </c>
      <c r="G39" s="275">
        <f>F39/E39</f>
        <v>0.1132183143388512</v>
      </c>
      <c r="H39" s="203">
        <v>0</v>
      </c>
      <c r="I39" s="204">
        <v>0</v>
      </c>
      <c r="J39" s="205">
        <v>0</v>
      </c>
      <c r="K39" s="206">
        <v>0</v>
      </c>
      <c r="L39" s="204">
        <v>0</v>
      </c>
      <c r="M39" s="207">
        <v>0</v>
      </c>
      <c r="N39" s="204">
        <v>0</v>
      </c>
      <c r="O39" s="204">
        <v>0</v>
      </c>
      <c r="P39" s="349">
        <v>0</v>
      </c>
      <c r="Q39" s="203">
        <v>0</v>
      </c>
      <c r="R39" s="204">
        <v>5828.96</v>
      </c>
      <c r="S39" s="205">
        <v>0</v>
      </c>
      <c r="T39" s="206">
        <v>0</v>
      </c>
      <c r="U39" s="204">
        <v>0</v>
      </c>
      <c r="V39" s="207">
        <v>0</v>
      </c>
      <c r="W39" s="208">
        <v>0</v>
      </c>
      <c r="X39" s="208">
        <v>0</v>
      </c>
      <c r="Y39" s="193">
        <v>0</v>
      </c>
      <c r="Z39" s="204">
        <v>0</v>
      </c>
      <c r="AA39" s="204">
        <v>0</v>
      </c>
      <c r="AB39" s="193">
        <v>0</v>
      </c>
      <c r="AC39" s="208">
        <v>0</v>
      </c>
      <c r="AD39" s="208">
        <v>0</v>
      </c>
      <c r="AE39" s="194">
        <v>0</v>
      </c>
      <c r="AF39" s="204">
        <v>0</v>
      </c>
      <c r="AG39" s="208">
        <v>0</v>
      </c>
      <c r="AH39" s="336">
        <v>0</v>
      </c>
      <c r="AI39" s="204">
        <v>48342.07</v>
      </c>
      <c r="AJ39" s="208">
        <v>0</v>
      </c>
      <c r="AK39" s="236">
        <v>0</v>
      </c>
      <c r="AL39" s="204">
        <v>0</v>
      </c>
      <c r="AM39" s="204">
        <v>0</v>
      </c>
      <c r="AN39" s="236">
        <v>0</v>
      </c>
      <c r="AO39" s="204">
        <v>3142.18</v>
      </c>
      <c r="AP39" s="204">
        <v>0</v>
      </c>
      <c r="AQ39" s="249">
        <v>0</v>
      </c>
      <c r="AR39" s="210"/>
      <c r="AS39" s="197">
        <f t="shared" si="9"/>
        <v>51484.25</v>
      </c>
      <c r="AT39" s="198">
        <f>SUM(AP39,AM39,AJ39,AG39,AD39,AA39,X39,U39,R39,O39,L39,I39)</f>
        <v>5828.96</v>
      </c>
      <c r="AU39" s="198">
        <f>SUM(AT39-F39)</f>
        <v>0</v>
      </c>
      <c r="AV39" s="198">
        <f t="shared" si="12"/>
        <v>0</v>
      </c>
      <c r="AW39" s="199"/>
      <c r="AX39" s="199"/>
      <c r="AY39" s="199"/>
      <c r="AZ39" s="199"/>
    </row>
    <row r="40" spans="1:52" s="242" customFormat="1" ht="15" customHeight="1" x14ac:dyDescent="0.25">
      <c r="A40" s="371"/>
      <c r="B40" s="374"/>
      <c r="C40" s="374"/>
      <c r="D40" s="201" t="s">
        <v>51</v>
      </c>
      <c r="E40" s="185">
        <v>3873.35</v>
      </c>
      <c r="F40" s="185">
        <f t="shared" si="11"/>
        <v>438.74</v>
      </c>
      <c r="G40" s="275">
        <f>F40/E40</f>
        <v>0.11327145752384887</v>
      </c>
      <c r="H40" s="203">
        <v>0</v>
      </c>
      <c r="I40" s="204">
        <v>0</v>
      </c>
      <c r="J40" s="205">
        <v>0</v>
      </c>
      <c r="K40" s="206">
        <v>0</v>
      </c>
      <c r="L40" s="204">
        <v>0</v>
      </c>
      <c r="M40" s="207">
        <v>0</v>
      </c>
      <c r="N40" s="204">
        <v>0</v>
      </c>
      <c r="O40" s="204">
        <v>0</v>
      </c>
      <c r="P40" s="349">
        <v>0</v>
      </c>
      <c r="Q40" s="203">
        <v>0</v>
      </c>
      <c r="R40" s="204">
        <v>438.74</v>
      </c>
      <c r="S40" s="205">
        <v>0</v>
      </c>
      <c r="T40" s="206">
        <v>0</v>
      </c>
      <c r="U40" s="204">
        <v>0</v>
      </c>
      <c r="V40" s="207">
        <v>0</v>
      </c>
      <c r="W40" s="208">
        <v>0</v>
      </c>
      <c r="X40" s="208">
        <v>0</v>
      </c>
      <c r="Y40" s="193">
        <v>0</v>
      </c>
      <c r="Z40" s="204">
        <v>0</v>
      </c>
      <c r="AA40" s="204">
        <v>0</v>
      </c>
      <c r="AB40" s="193">
        <v>0</v>
      </c>
      <c r="AC40" s="208">
        <v>0</v>
      </c>
      <c r="AD40" s="208">
        <v>0</v>
      </c>
      <c r="AE40" s="194">
        <v>0</v>
      </c>
      <c r="AF40" s="204">
        <v>0</v>
      </c>
      <c r="AG40" s="208">
        <v>0</v>
      </c>
      <c r="AH40" s="336">
        <v>0</v>
      </c>
      <c r="AI40" s="204">
        <v>3637.1</v>
      </c>
      <c r="AJ40" s="208">
        <v>0</v>
      </c>
      <c r="AK40" s="236">
        <v>0</v>
      </c>
      <c r="AL40" s="204">
        <v>0</v>
      </c>
      <c r="AM40" s="204">
        <v>0</v>
      </c>
      <c r="AN40" s="236">
        <v>0</v>
      </c>
      <c r="AO40" s="204">
        <v>236.25</v>
      </c>
      <c r="AP40" s="204">
        <v>0</v>
      </c>
      <c r="AQ40" s="249">
        <v>0</v>
      </c>
      <c r="AR40" s="210"/>
      <c r="AS40" s="197">
        <f t="shared" si="9"/>
        <v>3873.35</v>
      </c>
      <c r="AT40" s="198">
        <f t="shared" si="9"/>
        <v>438.74</v>
      </c>
      <c r="AU40" s="198">
        <f t="shared" si="10"/>
        <v>0</v>
      </c>
      <c r="AV40" s="198">
        <f t="shared" si="12"/>
        <v>0</v>
      </c>
      <c r="AW40" s="199"/>
      <c r="AX40" s="199"/>
      <c r="AY40" s="199"/>
      <c r="AZ40" s="199"/>
    </row>
    <row r="41" spans="1:52" s="242" customFormat="1" ht="15" customHeight="1" x14ac:dyDescent="0.25">
      <c r="A41" s="371"/>
      <c r="B41" s="374"/>
      <c r="C41" s="374"/>
      <c r="D41" s="201" t="s">
        <v>52</v>
      </c>
      <c r="E41" s="185">
        <f t="shared" si="11"/>
        <v>0</v>
      </c>
      <c r="F41" s="185">
        <f t="shared" si="11"/>
        <v>0</v>
      </c>
      <c r="G41" s="205">
        <v>0</v>
      </c>
      <c r="H41" s="203">
        <v>0</v>
      </c>
      <c r="I41" s="204">
        <v>0</v>
      </c>
      <c r="J41" s="205">
        <v>0</v>
      </c>
      <c r="K41" s="206">
        <v>0</v>
      </c>
      <c r="L41" s="204">
        <v>0</v>
      </c>
      <c r="M41" s="207">
        <v>0</v>
      </c>
      <c r="N41" s="204">
        <v>0</v>
      </c>
      <c r="O41" s="204">
        <v>0</v>
      </c>
      <c r="P41" s="349">
        <v>0</v>
      </c>
      <c r="Q41" s="203">
        <v>0</v>
      </c>
      <c r="R41" s="204">
        <v>0</v>
      </c>
      <c r="S41" s="205">
        <v>0</v>
      </c>
      <c r="T41" s="206">
        <v>0</v>
      </c>
      <c r="U41" s="204">
        <v>0</v>
      </c>
      <c r="V41" s="207">
        <v>0</v>
      </c>
      <c r="W41" s="204">
        <v>0</v>
      </c>
      <c r="X41" s="208">
        <v>0</v>
      </c>
      <c r="Y41" s="245">
        <v>0</v>
      </c>
      <c r="Z41" s="204">
        <v>0</v>
      </c>
      <c r="AA41" s="204">
        <v>0</v>
      </c>
      <c r="AB41" s="245">
        <v>0</v>
      </c>
      <c r="AC41" s="208">
        <v>0</v>
      </c>
      <c r="AD41" s="208">
        <v>0</v>
      </c>
      <c r="AE41" s="194">
        <v>0</v>
      </c>
      <c r="AF41" s="204">
        <v>0</v>
      </c>
      <c r="AG41" s="208">
        <v>0</v>
      </c>
      <c r="AH41" s="245">
        <v>0</v>
      </c>
      <c r="AI41" s="204">
        <v>0</v>
      </c>
      <c r="AJ41" s="208">
        <v>0</v>
      </c>
      <c r="AK41" s="236">
        <v>0</v>
      </c>
      <c r="AL41" s="204">
        <v>0</v>
      </c>
      <c r="AM41" s="204">
        <v>0</v>
      </c>
      <c r="AN41" s="236">
        <v>0</v>
      </c>
      <c r="AO41" s="204">
        <v>0</v>
      </c>
      <c r="AP41" s="204">
        <v>0</v>
      </c>
      <c r="AQ41" s="249">
        <v>0</v>
      </c>
      <c r="AR41" s="210"/>
      <c r="AS41" s="197">
        <f t="shared" si="9"/>
        <v>0</v>
      </c>
      <c r="AT41" s="198">
        <f t="shared" si="9"/>
        <v>0</v>
      </c>
      <c r="AU41" s="198">
        <f t="shared" si="10"/>
        <v>0</v>
      </c>
      <c r="AV41" s="198">
        <f t="shared" si="12"/>
        <v>0</v>
      </c>
      <c r="AW41" s="199"/>
      <c r="AX41" s="199"/>
      <c r="AY41" s="199"/>
      <c r="AZ41" s="199"/>
    </row>
    <row r="42" spans="1:52" s="242" customFormat="1" ht="25.5" customHeight="1" thickBot="1" x14ac:dyDescent="0.3">
      <c r="A42" s="372"/>
      <c r="B42" s="375"/>
      <c r="C42" s="375"/>
      <c r="D42" s="212" t="s">
        <v>63</v>
      </c>
      <c r="E42" s="213">
        <f>SUM(E38:E41)</f>
        <v>64922.51</v>
      </c>
      <c r="F42" s="337">
        <f>I42+L42+O42+R42+U42+X42+AA42+AD42+AG42+AJ42+AM42+AP42</f>
        <v>6267.7</v>
      </c>
      <c r="G42" s="275">
        <f>F42/E42</f>
        <v>9.6541245863722758E-2</v>
      </c>
      <c r="H42" s="215">
        <f>SUM(H38:H41)</f>
        <v>0</v>
      </c>
      <c r="I42" s="216">
        <f>SUM(I38:I41)</f>
        <v>0</v>
      </c>
      <c r="J42" s="217">
        <v>0</v>
      </c>
      <c r="K42" s="216">
        <f>SUM(K38:K41)</f>
        <v>0</v>
      </c>
      <c r="L42" s="216">
        <f>SUM(L38:L41)</f>
        <v>0</v>
      </c>
      <c r="M42" s="218">
        <v>0</v>
      </c>
      <c r="N42" s="219">
        <f>SUM(N38:N41)</f>
        <v>0</v>
      </c>
      <c r="O42" s="219">
        <f>SUM(O38:O41)</f>
        <v>0</v>
      </c>
      <c r="P42" s="354">
        <v>0</v>
      </c>
      <c r="Q42" s="281">
        <f>SUM(Q38:Q41)</f>
        <v>0</v>
      </c>
      <c r="R42" s="220">
        <f>R39+R40</f>
        <v>6267.7</v>
      </c>
      <c r="S42" s="280">
        <v>0</v>
      </c>
      <c r="T42" s="282">
        <f>SUM(T38:T41)</f>
        <v>0</v>
      </c>
      <c r="U42" s="220">
        <f>SUM(U38:U41)</f>
        <v>0</v>
      </c>
      <c r="V42" s="218">
        <v>0</v>
      </c>
      <c r="W42" s="220">
        <f>SUM(W38:W41)</f>
        <v>0</v>
      </c>
      <c r="X42" s="220">
        <v>0</v>
      </c>
      <c r="Y42" s="329">
        <v>0</v>
      </c>
      <c r="Z42" s="220">
        <f>SUM(Z38:Z41)</f>
        <v>0</v>
      </c>
      <c r="AA42" s="220">
        <v>0</v>
      </c>
      <c r="AB42" s="329">
        <v>0</v>
      </c>
      <c r="AC42" s="220">
        <f>SUM(AC38:AC41)</f>
        <v>0</v>
      </c>
      <c r="AD42" s="220">
        <v>0</v>
      </c>
      <c r="AE42" s="194">
        <v>0</v>
      </c>
      <c r="AF42" s="220">
        <f>SUM(AF38:AF41)</f>
        <v>0</v>
      </c>
      <c r="AG42" s="220">
        <v>0</v>
      </c>
      <c r="AH42" s="338">
        <v>0</v>
      </c>
      <c r="AI42" s="220">
        <f>SUM(AI38:AI41)</f>
        <v>60197.43</v>
      </c>
      <c r="AJ42" s="220">
        <v>0</v>
      </c>
      <c r="AK42" s="236">
        <v>0</v>
      </c>
      <c r="AL42" s="220">
        <f>SUM(AL38:AL41)</f>
        <v>0</v>
      </c>
      <c r="AM42" s="220">
        <v>0</v>
      </c>
      <c r="AN42" s="236">
        <v>0</v>
      </c>
      <c r="AO42" s="219">
        <f>SUM(AO38:AO41)</f>
        <v>4725.08</v>
      </c>
      <c r="AP42" s="219">
        <v>0</v>
      </c>
      <c r="AQ42" s="219">
        <v>0</v>
      </c>
      <c r="AR42" s="223"/>
      <c r="AS42" s="197">
        <f t="shared" si="9"/>
        <v>64922.51</v>
      </c>
      <c r="AT42" s="225">
        <f>SUM(AP42,AM42,AJ42,AG42,AD42,AA42,X42,U42,R42,O42,L42,I42)</f>
        <v>6267.7</v>
      </c>
      <c r="AU42" s="198">
        <f t="shared" si="10"/>
        <v>0</v>
      </c>
      <c r="AV42" s="198">
        <f t="shared" si="12"/>
        <v>0</v>
      </c>
      <c r="AW42" s="199"/>
      <c r="AX42" s="199"/>
      <c r="AY42" s="199"/>
      <c r="AZ42" s="199"/>
    </row>
    <row r="43" spans="1:52" s="87" customFormat="1" ht="15" customHeight="1" thickBot="1" x14ac:dyDescent="0.3">
      <c r="A43" s="98"/>
      <c r="B43" s="130" t="s">
        <v>64</v>
      </c>
      <c r="C43" s="100"/>
      <c r="D43" s="100" t="s">
        <v>49</v>
      </c>
      <c r="E43" s="81">
        <f>E12+E17+E22+E32+E38+E27</f>
        <v>20939.310000000001</v>
      </c>
      <c r="F43" s="81">
        <f>F12+F17+F22+F32+F38</f>
        <v>0</v>
      </c>
      <c r="G43" s="126">
        <f t="shared" ref="G43:G46" si="13">SUM(F43/E43*100)</f>
        <v>0</v>
      </c>
      <c r="H43" s="131">
        <f>H12+H17+H22+H32+H38</f>
        <v>0</v>
      </c>
      <c r="I43" s="50">
        <v>0</v>
      </c>
      <c r="J43" s="132">
        <v>0</v>
      </c>
      <c r="K43" s="133">
        <f>SUM(,K38,K32,K22,K17,K12)</f>
        <v>0</v>
      </c>
      <c r="L43" s="50">
        <v>0</v>
      </c>
      <c r="M43" s="127">
        <v>0</v>
      </c>
      <c r="N43" s="50">
        <f>SUM(,N38,N32,N22,N17,N12)</f>
        <v>0</v>
      </c>
      <c r="O43" s="50">
        <v>0</v>
      </c>
      <c r="P43" s="358">
        <v>0</v>
      </c>
      <c r="Q43" s="131">
        <f>SUM(,Q38,Q32,Q22,Q17,Q12)</f>
        <v>1882.26</v>
      </c>
      <c r="R43" s="50">
        <v>0</v>
      </c>
      <c r="S43" s="132">
        <v>0</v>
      </c>
      <c r="T43" s="133">
        <f>T12+T17+T22+T32+T38</f>
        <v>1882.26</v>
      </c>
      <c r="U43" s="50">
        <v>0</v>
      </c>
      <c r="V43" s="130">
        <v>0</v>
      </c>
      <c r="W43" s="50">
        <f>SUM(,W38,W32,W22,W17,W12)</f>
        <v>1882.26</v>
      </c>
      <c r="X43" s="50">
        <v>0</v>
      </c>
      <c r="Y43" s="130">
        <v>0</v>
      </c>
      <c r="Z43" s="50">
        <f>Z12+Z16+Z17+Z22+Z32+Z38</f>
        <v>1882.26</v>
      </c>
      <c r="AA43" s="50">
        <v>0</v>
      </c>
      <c r="AB43" s="134">
        <v>0</v>
      </c>
      <c r="AC43" s="135">
        <f>AC12+AC17+AC22+AC32+AC38</f>
        <v>1882.26</v>
      </c>
      <c r="AD43" s="136">
        <f>AD12+AD17+AD22+AD32+AD38</f>
        <v>0</v>
      </c>
      <c r="AE43" s="124">
        <v>0</v>
      </c>
      <c r="AF43" s="135">
        <f>AF12+AF17+AF22+AF32+AF38</f>
        <v>1928.9</v>
      </c>
      <c r="AG43" s="136">
        <v>0</v>
      </c>
      <c r="AH43" s="137">
        <v>0</v>
      </c>
      <c r="AI43" s="135">
        <f>AI12+AI17+AI22+AI32+AI38</f>
        <v>8218.26</v>
      </c>
      <c r="AJ43" s="136">
        <f t="shared" ref="AJ43:AJ45" si="14">AJ12+AJ17+AJ22+AJ32+AJ38</f>
        <v>0</v>
      </c>
      <c r="AK43" s="91">
        <v>0</v>
      </c>
      <c r="AL43" s="135">
        <f>AL12+AL17+AL22+AL32+AL38</f>
        <v>34.200000000000003</v>
      </c>
      <c r="AM43" s="136">
        <f t="shared" ref="AM43:AM45" si="15">AM12+AM17+AM22+AM32+AM38</f>
        <v>0</v>
      </c>
      <c r="AN43" s="138">
        <v>0</v>
      </c>
      <c r="AO43" s="135">
        <f>AO12+AO17+AO22+AO32+AO38</f>
        <v>1346.65</v>
      </c>
      <c r="AP43" s="139">
        <f>AP17</f>
        <v>0</v>
      </c>
      <c r="AQ43" s="68">
        <v>0</v>
      </c>
      <c r="AR43" s="69">
        <v>0</v>
      </c>
      <c r="AS43" s="125">
        <f>H43+K43+N43+Q43+T43+W43+Z43+AC43+AF43+AI43+AL43+AO43</f>
        <v>20939.310000000001</v>
      </c>
      <c r="AT43" s="140"/>
      <c r="AU43" s="95"/>
      <c r="AV43" s="198">
        <f t="shared" si="12"/>
        <v>0</v>
      </c>
      <c r="AW43" s="92"/>
      <c r="AX43" s="92"/>
      <c r="AY43" s="92"/>
      <c r="AZ43" s="92"/>
    </row>
    <row r="44" spans="1:52" s="87" customFormat="1" ht="15" customHeight="1" thickBot="1" x14ac:dyDescent="0.3">
      <c r="A44" s="99"/>
      <c r="B44" s="101"/>
      <c r="C44" s="101"/>
      <c r="D44" s="101" t="s">
        <v>50</v>
      </c>
      <c r="E44" s="81">
        <f t="shared" ref="E44:E45" si="16">E13+E18+E23+E33+E39+E28</f>
        <v>930938.9</v>
      </c>
      <c r="F44" s="81">
        <f>F13+F18+F23+F33+F39</f>
        <v>5828.96</v>
      </c>
      <c r="G44" s="126">
        <f t="shared" si="13"/>
        <v>0.62613776263941701</v>
      </c>
      <c r="H44" s="141">
        <f>SUM(,H39,H33,H23,H18,H13)</f>
        <v>0</v>
      </c>
      <c r="I44" s="51">
        <v>0</v>
      </c>
      <c r="J44" s="142">
        <v>0</v>
      </c>
      <c r="K44" s="143">
        <f>SUM(,K39,K33,K23,K18,K13)</f>
        <v>0</v>
      </c>
      <c r="L44" s="51">
        <v>0</v>
      </c>
      <c r="M44" s="127">
        <v>0</v>
      </c>
      <c r="N44" s="51">
        <f>SUM(,N39,N33,N23,N18,N13)</f>
        <v>0</v>
      </c>
      <c r="O44" s="51">
        <v>0</v>
      </c>
      <c r="P44" s="358">
        <v>0</v>
      </c>
      <c r="Q44" s="141">
        <f>SUM(,Q39,Q33,Q23,Q18,Q13)</f>
        <v>0</v>
      </c>
      <c r="R44" s="51">
        <f>SUM(,R39,R33,R23,R18,R13)</f>
        <v>5828.96</v>
      </c>
      <c r="S44" s="142">
        <v>0</v>
      </c>
      <c r="T44" s="143">
        <f>SUM(,T39,T33,T23,T18,T13)</f>
        <v>0</v>
      </c>
      <c r="U44" s="51">
        <f>SUM(V51,U39,U33,U23,U18,U13)</f>
        <v>0</v>
      </c>
      <c r="V44" s="129">
        <v>0</v>
      </c>
      <c r="W44" s="51">
        <f>SUM(,W39,W33,W23,W18,W13)</f>
        <v>0</v>
      </c>
      <c r="X44" s="51">
        <v>0</v>
      </c>
      <c r="Y44" s="129">
        <v>0</v>
      </c>
      <c r="Z44" s="51">
        <f>Z13+Z18+Z23+Z28+Z33+Z39</f>
        <v>6000</v>
      </c>
      <c r="AA44" s="51">
        <f>AA33</f>
        <v>0</v>
      </c>
      <c r="AB44" s="134">
        <v>0</v>
      </c>
      <c r="AC44" s="63">
        <f>AC13+AC18+AC23+AC33+AC39</f>
        <v>0</v>
      </c>
      <c r="AD44" s="51">
        <f>AD13+AD33+AD39</f>
        <v>0</v>
      </c>
      <c r="AE44" s="124">
        <v>0</v>
      </c>
      <c r="AF44" s="63">
        <f>AF13+AF18+AF23+AF33+AF39+AF28</f>
        <v>20772.900000000001</v>
      </c>
      <c r="AG44" s="51">
        <v>0</v>
      </c>
      <c r="AH44" s="129"/>
      <c r="AI44" s="63">
        <f>AI13+AI18+AI23+AI33+AI39+AI28</f>
        <v>217824.17</v>
      </c>
      <c r="AJ44" s="51">
        <f t="shared" si="14"/>
        <v>0</v>
      </c>
      <c r="AK44" s="91">
        <v>0</v>
      </c>
      <c r="AL44" s="63">
        <f>AL13+AL18+AL23+AL33+AL39+AL28</f>
        <v>15204.89</v>
      </c>
      <c r="AM44" s="51">
        <f t="shared" si="15"/>
        <v>0</v>
      </c>
      <c r="AN44" s="138">
        <v>0</v>
      </c>
      <c r="AO44" s="63">
        <f>AO13+AO18+AO23+AO33+AO39+AO28</f>
        <v>671136.94</v>
      </c>
      <c r="AP44" s="70">
        <f>AP18+AP23+AP33+AP39</f>
        <v>0</v>
      </c>
      <c r="AQ44" s="68">
        <v>0</v>
      </c>
      <c r="AR44" s="71"/>
      <c r="AS44" s="125">
        <f>H44+K44+N44+Q44+T44+W44+Z44+AC44+AF44+AI44+AL44+AO44</f>
        <v>930938.89999999991</v>
      </c>
      <c r="AT44" s="140">
        <f>I44+L44+O44+R44+U44+X44+AA44+AD44+AG44+AJ44+AM44+AP44</f>
        <v>5828.96</v>
      </c>
      <c r="AU44" s="95"/>
      <c r="AV44" s="198">
        <f t="shared" si="12"/>
        <v>1.1641532182693481E-10</v>
      </c>
      <c r="AW44" s="92"/>
      <c r="AX44" s="92"/>
      <c r="AY44" s="92"/>
      <c r="AZ44" s="92"/>
    </row>
    <row r="45" spans="1:52" s="87" customFormat="1" ht="15" customHeight="1" thickBot="1" x14ac:dyDescent="0.3">
      <c r="A45" s="99"/>
      <c r="B45" s="101"/>
      <c r="C45" s="101"/>
      <c r="D45" s="101" t="s">
        <v>51</v>
      </c>
      <c r="E45" s="81">
        <f t="shared" si="16"/>
        <v>40543.589999999997</v>
      </c>
      <c r="F45" s="81">
        <f>F14+F19+F24+F34+F40</f>
        <v>5606.3499999999995</v>
      </c>
      <c r="G45" s="126">
        <f t="shared" si="13"/>
        <v>13.827956527776648</v>
      </c>
      <c r="H45" s="141">
        <f>SUM(,H40,H34,H24,H19,H14)</f>
        <v>0</v>
      </c>
      <c r="I45" s="51">
        <f>I24</f>
        <v>1275.3</v>
      </c>
      <c r="J45" s="142">
        <v>0</v>
      </c>
      <c r="K45" s="143">
        <f>SUM(L48,K40,K34,K24,K19,K14)</f>
        <v>0</v>
      </c>
      <c r="L45" s="51">
        <f>L24</f>
        <v>716.31</v>
      </c>
      <c r="M45" s="127">
        <v>0</v>
      </c>
      <c r="N45" s="51">
        <f>SUM(,N40,N34,N24,N19,N14)</f>
        <v>3000</v>
      </c>
      <c r="O45" s="51">
        <f>O14+O19+O24+O34+O40</f>
        <v>0</v>
      </c>
      <c r="P45" s="358">
        <v>0</v>
      </c>
      <c r="Q45" s="141">
        <f>SUM(,Q40,Q34,Q24,Q19,Q14)</f>
        <v>117.3</v>
      </c>
      <c r="R45" s="51">
        <f>R14+R19+R24+R34+R40</f>
        <v>3614.74</v>
      </c>
      <c r="S45" s="214">
        <f>SUM(R45/Q45*100)</f>
        <v>3081.6197783461212</v>
      </c>
      <c r="T45" s="360">
        <f>SUM(,T40,T34,T24,T19,T14)</f>
        <v>2266</v>
      </c>
      <c r="U45" s="144">
        <f>SUM(,U40,U34,U24,U19,U14)</f>
        <v>0</v>
      </c>
      <c r="V45" s="129">
        <v>0</v>
      </c>
      <c r="W45" s="51">
        <f>SUM(,W40,W34,W24,W19,W14)</f>
        <v>0</v>
      </c>
      <c r="X45" s="51">
        <f>X14+X19+X24+X34+X40</f>
        <v>0</v>
      </c>
      <c r="Y45" s="129">
        <v>0</v>
      </c>
      <c r="Z45" s="51">
        <f>Z14+Z19+Z24+Z34+Z40</f>
        <v>10000</v>
      </c>
      <c r="AA45" s="51">
        <v>0</v>
      </c>
      <c r="AB45" s="134">
        <v>0</v>
      </c>
      <c r="AC45" s="56">
        <f>AC14+AC19+AC24+AC34+AC40</f>
        <v>0</v>
      </c>
      <c r="AD45" s="145">
        <f>AD14+AD19+AD25+AD34+AD40</f>
        <v>0</v>
      </c>
      <c r="AE45" s="124">
        <v>0</v>
      </c>
      <c r="AF45" s="56">
        <f>AF14+AF19+AF24+AF34+AF40</f>
        <v>1112</v>
      </c>
      <c r="AG45" s="145">
        <v>0</v>
      </c>
      <c r="AH45" s="146"/>
      <c r="AI45" s="56">
        <f>AI14+AI19+AI24+AI34+AI40+AI29</f>
        <v>16393.899999999998</v>
      </c>
      <c r="AJ45" s="145">
        <f t="shared" si="14"/>
        <v>0</v>
      </c>
      <c r="AK45" s="91">
        <v>0</v>
      </c>
      <c r="AL45" s="56">
        <f>AL14+AL19+AL24+AL34+AL40</f>
        <v>81.400000000000006</v>
      </c>
      <c r="AM45" s="145">
        <f t="shared" si="15"/>
        <v>0</v>
      </c>
      <c r="AN45" s="138">
        <v>0</v>
      </c>
      <c r="AO45" s="56">
        <f>AO14+AO19+AO24+AO34+AO40+AO29</f>
        <v>7572.99</v>
      </c>
      <c r="AP45" s="90">
        <f>AP19+AP24+AP34+AP40</f>
        <v>0</v>
      </c>
      <c r="AQ45" s="68">
        <v>0</v>
      </c>
      <c r="AR45" s="71"/>
      <c r="AS45" s="125">
        <f>H45+K45+N45+Q45+T45+W45+Z45+AC45+AF45+AI45+AL45+AO45</f>
        <v>40543.589999999997</v>
      </c>
      <c r="AT45" s="140">
        <f>AP45+AM45+AJ45+AG45+AD45+AA45+X45+U45+R45+O45+L45+I45</f>
        <v>5606.3499999999995</v>
      </c>
      <c r="AU45" s="95"/>
      <c r="AV45" s="198">
        <f t="shared" si="12"/>
        <v>0</v>
      </c>
      <c r="AW45" s="92"/>
      <c r="AX45" s="92"/>
      <c r="AY45" s="92"/>
      <c r="AZ45" s="92"/>
    </row>
    <row r="46" spans="1:52" s="88" customFormat="1" ht="15" customHeight="1" thickBot="1" x14ac:dyDescent="0.3">
      <c r="A46" s="147"/>
      <c r="B46" s="148"/>
      <c r="C46" s="148"/>
      <c r="D46" s="128" t="s">
        <v>65</v>
      </c>
      <c r="E46" s="48">
        <f>E43+E44+E45</f>
        <v>992421.8</v>
      </c>
      <c r="F46" s="48">
        <f>F43+F44+F45</f>
        <v>11435.31</v>
      </c>
      <c r="G46" s="47">
        <f t="shared" si="13"/>
        <v>1.1522630800734122</v>
      </c>
      <c r="H46" s="89">
        <f>H43+H44+H45</f>
        <v>0</v>
      </c>
      <c r="I46" s="93">
        <f>I43+I44+I45</f>
        <v>1275.3</v>
      </c>
      <c r="J46" s="149">
        <v>0</v>
      </c>
      <c r="K46" s="93">
        <f>K43+K44+K45</f>
        <v>0</v>
      </c>
      <c r="L46" s="93">
        <f>L43+L44+L45</f>
        <v>716.31</v>
      </c>
      <c r="M46" s="150">
        <v>0</v>
      </c>
      <c r="N46" s="93">
        <f>N43+N44+N45</f>
        <v>3000</v>
      </c>
      <c r="O46" s="93">
        <f>O43+O44+O45</f>
        <v>0</v>
      </c>
      <c r="P46" s="358">
        <v>0</v>
      </c>
      <c r="Q46" s="89">
        <f>Q43+Q44+Q45</f>
        <v>1999.56</v>
      </c>
      <c r="R46" s="93">
        <f>R43+R44+R45</f>
        <v>9443.7000000000007</v>
      </c>
      <c r="S46" s="214">
        <f>SUM(R46/Q46*100)</f>
        <v>472.28890355878298</v>
      </c>
      <c r="T46" s="151">
        <f>T43+T44+T45</f>
        <v>4148.26</v>
      </c>
      <c r="U46" s="93">
        <f>U43+U44+U45</f>
        <v>0</v>
      </c>
      <c r="V46" s="152">
        <v>0</v>
      </c>
      <c r="W46" s="93">
        <f>W43+W44+W45</f>
        <v>1882.26</v>
      </c>
      <c r="X46" s="153">
        <f>SUM(X43:X45)</f>
        <v>0</v>
      </c>
      <c r="Y46" s="154">
        <v>0</v>
      </c>
      <c r="Z46" s="93">
        <f>Z43+Z44+Z45</f>
        <v>17882.260000000002</v>
      </c>
      <c r="AA46" s="153">
        <f>AA43+AA44+AA45</f>
        <v>0</v>
      </c>
      <c r="AB46" s="94">
        <v>0</v>
      </c>
      <c r="AC46" s="93">
        <f>AC43+AC44+AC45</f>
        <v>1882.26</v>
      </c>
      <c r="AD46" s="153">
        <f>AD43+AD44+AD45</f>
        <v>0</v>
      </c>
      <c r="AE46" s="124">
        <v>0</v>
      </c>
      <c r="AF46" s="93">
        <f>AF43+AF44+AF45</f>
        <v>23813.800000000003</v>
      </c>
      <c r="AG46" s="153">
        <v>0</v>
      </c>
      <c r="AH46" s="155"/>
      <c r="AI46" s="93">
        <f>AI43+AI44+AI45</f>
        <v>242436.33000000002</v>
      </c>
      <c r="AJ46" s="153">
        <f>SUM(AJ43:AJ45)</f>
        <v>0</v>
      </c>
      <c r="AK46" s="91">
        <v>0</v>
      </c>
      <c r="AL46" s="93">
        <f>AL43+AL44+AL45</f>
        <v>15320.49</v>
      </c>
      <c r="AM46" s="153">
        <f>AM16+AM21+AM26+AM36+AM42</f>
        <v>0</v>
      </c>
      <c r="AN46" s="156">
        <v>0</v>
      </c>
      <c r="AO46" s="93">
        <f>AO43+AO44+AO45</f>
        <v>680056.58</v>
      </c>
      <c r="AP46" s="157">
        <f>SUM(AP43:AP45)</f>
        <v>0</v>
      </c>
      <c r="AQ46" s="158">
        <v>0</v>
      </c>
      <c r="AR46" s="148"/>
      <c r="AS46" s="125">
        <f>SUM(AO46,AL46,AI46,AF46,AC46,Z46,W46,T46,Q46,N46,K46,H46)</f>
        <v>992421.8</v>
      </c>
      <c r="AT46" s="159">
        <f>SUM(,AT42,AT37,AT21,AT16)</f>
        <v>11435.31</v>
      </c>
      <c r="AU46" s="95">
        <f>SUM(AT46-F46)</f>
        <v>0</v>
      </c>
      <c r="AV46" s="198">
        <f t="shared" si="12"/>
        <v>0</v>
      </c>
      <c r="AW46" s="92"/>
      <c r="AX46" s="92"/>
      <c r="AY46" s="92"/>
      <c r="AZ46" s="92"/>
    </row>
    <row r="47" spans="1:52" s="96" customFormat="1" ht="27.75" customHeight="1" x14ac:dyDescent="0.25">
      <c r="A47" s="160"/>
      <c r="B47" s="161"/>
      <c r="C47" s="161"/>
      <c r="D47" s="161"/>
      <c r="E47" s="162"/>
      <c r="F47" s="161"/>
      <c r="G47" s="161"/>
      <c r="H47" s="163"/>
      <c r="I47" s="163"/>
      <c r="J47" s="163"/>
      <c r="K47" s="164">
        <f>K46-K36</f>
        <v>0</v>
      </c>
      <c r="L47" s="164"/>
      <c r="M47" s="164">
        <f t="shared" ref="M47:Z47" si="17">M46-M36</f>
        <v>0</v>
      </c>
      <c r="N47" s="164">
        <f t="shared" si="17"/>
        <v>3000</v>
      </c>
      <c r="O47" s="164">
        <f t="shared" si="17"/>
        <v>0</v>
      </c>
      <c r="P47" s="164">
        <f t="shared" si="17"/>
        <v>0</v>
      </c>
      <c r="Q47" s="164">
        <f t="shared" si="17"/>
        <v>1999.56</v>
      </c>
      <c r="R47" s="164">
        <f t="shared" si="17"/>
        <v>9443.7000000000007</v>
      </c>
      <c r="S47" s="164">
        <f t="shared" si="17"/>
        <v>472.28890355878298</v>
      </c>
      <c r="T47" s="164">
        <f t="shared" si="17"/>
        <v>4148.26</v>
      </c>
      <c r="U47" s="164">
        <f t="shared" si="17"/>
        <v>0</v>
      </c>
      <c r="V47" s="164">
        <f t="shared" si="17"/>
        <v>0</v>
      </c>
      <c r="W47" s="164">
        <f t="shared" si="17"/>
        <v>1882.26</v>
      </c>
      <c r="X47" s="164">
        <f t="shared" si="17"/>
        <v>0</v>
      </c>
      <c r="Y47" s="165">
        <f t="shared" si="17"/>
        <v>0</v>
      </c>
      <c r="Z47" s="164">
        <f t="shared" si="17"/>
        <v>17882.260000000002</v>
      </c>
      <c r="AA47" s="164">
        <f>L46+O46+R46+U46+X46+AA46</f>
        <v>10160.01</v>
      </c>
      <c r="AB47" s="164">
        <f>AB46-AB36</f>
        <v>0</v>
      </c>
      <c r="AC47" s="166">
        <f>AC46-AC36</f>
        <v>1882.26</v>
      </c>
      <c r="AD47" s="164">
        <f>R46+U46+X46+AA46+AD46+O46+L46</f>
        <v>10160.01</v>
      </c>
      <c r="AE47" s="164">
        <f>AE46-AE36</f>
        <v>0</v>
      </c>
      <c r="AF47" s="164">
        <f>AF46-AF36</f>
        <v>7928.9000000000033</v>
      </c>
      <c r="AG47" s="164">
        <f>AG46-AG36</f>
        <v>0</v>
      </c>
      <c r="AH47" s="167">
        <f>AH46-AH36</f>
        <v>0</v>
      </c>
      <c r="AI47" s="164">
        <f>AI46-AI36</f>
        <v>242436.33000000002</v>
      </c>
      <c r="AJ47" s="164"/>
      <c r="AK47" s="164"/>
      <c r="AL47" s="164"/>
      <c r="AM47" s="164"/>
      <c r="AN47" s="164"/>
      <c r="AO47" s="164"/>
      <c r="AP47" s="164"/>
      <c r="AQ47" s="164"/>
      <c r="AR47" s="164"/>
      <c r="AS47" s="116"/>
      <c r="AT47" s="92"/>
      <c r="AU47" s="92"/>
      <c r="AV47" s="92"/>
      <c r="AW47" s="92"/>
      <c r="AX47" s="92"/>
      <c r="AY47" s="92"/>
      <c r="AZ47" s="92"/>
    </row>
    <row r="48" spans="1:52" s="84" customFormat="1" ht="18" customHeight="1" x14ac:dyDescent="0.25">
      <c r="A48" s="168"/>
      <c r="B48" s="169" t="s">
        <v>84</v>
      </c>
      <c r="C48" s="169"/>
      <c r="D48" s="169"/>
      <c r="E48" s="170"/>
      <c r="F48" s="169"/>
      <c r="G48" s="169"/>
      <c r="H48" s="171"/>
      <c r="I48" s="107"/>
      <c r="J48" s="107"/>
      <c r="K48" s="172"/>
      <c r="L48" s="172"/>
      <c r="M48" s="172"/>
      <c r="N48" s="173"/>
      <c r="O48" s="173"/>
      <c r="P48" s="173"/>
      <c r="Q48" s="174"/>
      <c r="R48" s="377"/>
      <c r="S48" s="377"/>
      <c r="T48" s="175"/>
      <c r="U48" s="174"/>
      <c r="V48" s="174"/>
      <c r="W48" s="174"/>
      <c r="X48" s="174"/>
      <c r="Y48" s="174"/>
      <c r="Z48" s="174"/>
      <c r="AA48" s="174"/>
      <c r="AB48" s="174"/>
      <c r="AC48" s="176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13"/>
      <c r="AT48" s="114"/>
      <c r="AU48" s="114"/>
      <c r="AV48" s="114"/>
      <c r="AW48" s="114"/>
      <c r="AX48" s="114"/>
      <c r="AY48" s="114"/>
      <c r="AZ48" s="114"/>
    </row>
    <row r="49" spans="1:52" s="83" customFormat="1" ht="3.75" customHeight="1" x14ac:dyDescent="0.25">
      <c r="A49" s="103"/>
      <c r="B49" s="103"/>
      <c r="C49" s="103"/>
      <c r="D49" s="103"/>
      <c r="E49" s="103"/>
      <c r="F49" s="103"/>
      <c r="G49" s="103"/>
      <c r="H49" s="106"/>
      <c r="I49" s="106"/>
      <c r="J49" s="106"/>
      <c r="K49" s="106"/>
      <c r="L49" s="106"/>
      <c r="M49" s="177"/>
      <c r="N49" s="178"/>
      <c r="O49" s="177"/>
      <c r="P49" s="177"/>
      <c r="Q49" s="179"/>
      <c r="R49" s="378"/>
      <c r="S49" s="378"/>
      <c r="T49" s="178"/>
      <c r="U49" s="177"/>
      <c r="V49" s="177"/>
      <c r="W49" s="177"/>
      <c r="X49" s="177"/>
      <c r="Y49" s="177"/>
      <c r="Z49" s="177"/>
      <c r="AA49" s="177"/>
      <c r="AB49" s="177"/>
      <c r="AC49" s="178"/>
      <c r="AD49" s="177"/>
      <c r="AE49" s="177"/>
      <c r="AF49" s="177"/>
      <c r="AG49" s="177"/>
      <c r="AH49" s="404"/>
      <c r="AI49" s="404"/>
      <c r="AJ49" s="177"/>
      <c r="AK49" s="177"/>
      <c r="AL49" s="177"/>
      <c r="AM49" s="177"/>
      <c r="AN49" s="177"/>
      <c r="AO49" s="177"/>
      <c r="AP49" s="177"/>
      <c r="AQ49" s="177"/>
      <c r="AR49" s="177"/>
      <c r="AS49" s="180"/>
      <c r="AT49" s="108"/>
      <c r="AU49" s="108"/>
      <c r="AV49" s="108"/>
      <c r="AW49" s="108"/>
      <c r="AX49" s="108"/>
      <c r="AY49" s="108"/>
      <c r="AZ49" s="108"/>
    </row>
    <row r="50" spans="1:52" s="83" customFormat="1" ht="15.75" hidden="1" customHeight="1" x14ac:dyDescent="0.25">
      <c r="A50" s="103"/>
      <c r="B50" s="103"/>
      <c r="C50" s="103"/>
      <c r="D50" s="103"/>
      <c r="E50" s="103"/>
      <c r="F50" s="103"/>
      <c r="G50" s="103"/>
      <c r="H50" s="405"/>
      <c r="I50" s="405"/>
      <c r="J50" s="405"/>
      <c r="K50" s="105"/>
      <c r="L50" s="105"/>
      <c r="M50" s="177"/>
      <c r="N50" s="178"/>
      <c r="O50" s="177"/>
      <c r="P50" s="177"/>
      <c r="Q50" s="179"/>
      <c r="R50" s="378"/>
      <c r="S50" s="378"/>
      <c r="T50" s="178"/>
      <c r="U50" s="177"/>
      <c r="V50" s="177"/>
      <c r="W50" s="177"/>
      <c r="X50" s="177"/>
      <c r="Y50" s="177"/>
      <c r="Z50" s="177"/>
      <c r="AA50" s="177"/>
      <c r="AB50" s="177"/>
      <c r="AC50" s="178"/>
      <c r="AD50" s="177"/>
      <c r="AE50" s="177"/>
      <c r="AF50" s="103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>
        <f>AS32+AS33+AS34+AS35</f>
        <v>15884.9</v>
      </c>
      <c r="AT50" s="108"/>
      <c r="AU50" s="108"/>
      <c r="AV50" s="108"/>
      <c r="AW50" s="108"/>
      <c r="AX50" s="108"/>
      <c r="AY50" s="108"/>
      <c r="AZ50" s="108"/>
    </row>
    <row r="51" spans="1:52" s="83" customFormat="1" ht="14.25" customHeight="1" x14ac:dyDescent="0.25">
      <c r="A51" s="103"/>
      <c r="B51" s="103"/>
      <c r="C51" s="103"/>
      <c r="D51" s="103"/>
      <c r="E51" s="103"/>
      <c r="F51" s="103"/>
      <c r="G51" s="103"/>
      <c r="H51" s="181"/>
      <c r="I51" s="181"/>
      <c r="J51" s="181"/>
      <c r="K51" s="105"/>
      <c r="L51" s="105"/>
      <c r="M51" s="177"/>
      <c r="N51" s="178"/>
      <c r="O51" s="177"/>
      <c r="P51" s="177"/>
      <c r="Q51" s="179"/>
      <c r="R51" s="378"/>
      <c r="S51" s="378"/>
      <c r="T51" s="178"/>
      <c r="U51" s="177"/>
      <c r="V51" s="177"/>
      <c r="W51" s="177"/>
      <c r="X51" s="177"/>
      <c r="Y51" s="177"/>
      <c r="Z51" s="177"/>
      <c r="AA51" s="177"/>
      <c r="AB51" s="177"/>
      <c r="AC51" s="178"/>
      <c r="AD51" s="177"/>
      <c r="AE51" s="177"/>
      <c r="AF51" s="103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08"/>
      <c r="AU51" s="108"/>
      <c r="AV51" s="108"/>
      <c r="AW51" s="108"/>
      <c r="AX51" s="108"/>
      <c r="AY51" s="108"/>
      <c r="AZ51" s="108"/>
    </row>
    <row r="52" spans="1:52" ht="48" customHeight="1" x14ac:dyDescent="0.25">
      <c r="B52" s="362"/>
      <c r="C52" s="362"/>
      <c r="D52" s="362"/>
      <c r="E52" s="362"/>
      <c r="F52" s="105"/>
      <c r="G52" s="105"/>
      <c r="H52" s="105"/>
      <c r="L52" s="183"/>
      <c r="AS52" s="111"/>
      <c r="AT52" s="114"/>
      <c r="AU52" s="114"/>
      <c r="AV52" s="114"/>
      <c r="AW52" s="114"/>
      <c r="AX52" s="114"/>
      <c r="AY52" s="114"/>
      <c r="AZ52" s="114"/>
    </row>
    <row r="53" spans="1:52" x14ac:dyDescent="0.25">
      <c r="B53" s="376" t="s">
        <v>69</v>
      </c>
      <c r="C53" s="376"/>
      <c r="D53" s="376"/>
      <c r="E53" s="376"/>
      <c r="AS53" s="111"/>
      <c r="AT53" s="114"/>
      <c r="AU53" s="114"/>
      <c r="AV53" s="114"/>
      <c r="AW53" s="114"/>
      <c r="AX53" s="114"/>
      <c r="AY53" s="114"/>
      <c r="AZ53" s="114"/>
    </row>
    <row r="54" spans="1:52" ht="30" customHeight="1" x14ac:dyDescent="0.25">
      <c r="B54" s="363" t="s">
        <v>85</v>
      </c>
      <c r="C54" s="363"/>
      <c r="D54" s="363"/>
    </row>
    <row r="56" spans="1:52" s="85" customForma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 t="s">
        <v>40</v>
      </c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</row>
  </sheetData>
  <mergeCells count="52">
    <mergeCell ref="AH49:AI49"/>
    <mergeCell ref="H50:J50"/>
    <mergeCell ref="R50:S50"/>
    <mergeCell ref="R51:S51"/>
    <mergeCell ref="AL9:AN9"/>
    <mergeCell ref="A22:A26"/>
    <mergeCell ref="B22:B26"/>
    <mergeCell ref="C22:C26"/>
    <mergeCell ref="A32:A37"/>
    <mergeCell ref="A27:A31"/>
    <mergeCell ref="B27:B31"/>
    <mergeCell ref="C27:C31"/>
    <mergeCell ref="B32:B36"/>
    <mergeCell ref="C32:C36"/>
    <mergeCell ref="A12:A16"/>
    <mergeCell ref="B12:B16"/>
    <mergeCell ref="C12:C16"/>
    <mergeCell ref="A17:A21"/>
    <mergeCell ref="B17:B21"/>
    <mergeCell ref="C17:C21"/>
    <mergeCell ref="T8:AQ8"/>
    <mergeCell ref="AR8:AR10"/>
    <mergeCell ref="E9:E10"/>
    <mergeCell ref="F9:F10"/>
    <mergeCell ref="G9:G10"/>
    <mergeCell ref="H9:J9"/>
    <mergeCell ref="K9:M9"/>
    <mergeCell ref="N9:P9"/>
    <mergeCell ref="Q9:S9"/>
    <mergeCell ref="T9:V9"/>
    <mergeCell ref="AO9:AQ9"/>
    <mergeCell ref="W9:Y9"/>
    <mergeCell ref="Z9:AB9"/>
    <mergeCell ref="AC9:AE9"/>
    <mergeCell ref="AF9:AH9"/>
    <mergeCell ref="AI9:AK9"/>
    <mergeCell ref="B52:E52"/>
    <mergeCell ref="B54:D54"/>
    <mergeCell ref="A5:P5"/>
    <mergeCell ref="A6:P6"/>
    <mergeCell ref="A8:A10"/>
    <mergeCell ref="B8:B10"/>
    <mergeCell ref="C8:C10"/>
    <mergeCell ref="D8:D10"/>
    <mergeCell ref="E8:G8"/>
    <mergeCell ref="H8:S8"/>
    <mergeCell ref="A38:A42"/>
    <mergeCell ref="B38:B42"/>
    <mergeCell ref="C38:C42"/>
    <mergeCell ref="B53:E53"/>
    <mergeCell ref="R48:S48"/>
    <mergeCell ref="R49:S49"/>
  </mergeCells>
  <pageMargins left="0.43307086614173229" right="0.23622047244094491" top="0" bottom="0" header="0.31496062992125984" footer="0.31496062992125984"/>
  <pageSetup paperSize="9" scale="62" fitToWidth="0" orientation="landscape" r:id="rId1"/>
  <colBreaks count="1" manualBreakCount="1">
    <brk id="22" max="53" man="1"/>
  </colBreaks>
  <ignoredErrors>
    <ignoredError sqref="G43:G45 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U42"/>
  <sheetViews>
    <sheetView tabSelected="1" view="pageBreakPreview" zoomScale="110" zoomScaleNormal="85" zoomScaleSheetLayoutView="110" workbookViewId="0">
      <pane xSplit="3" ySplit="10" topLeftCell="D26" activePane="bottomRight" state="frozen"/>
      <selection pane="topRight" activeCell="C1" sqref="C1"/>
      <selection pane="bottomLeft" activeCell="A11" sqref="A11"/>
      <selection pane="bottomRight" activeCell="H29" sqref="H29"/>
    </sheetView>
  </sheetViews>
  <sheetFormatPr defaultColWidth="9.140625" defaultRowHeight="15" x14ac:dyDescent="0.25"/>
  <cols>
    <col min="1" max="1" width="5.5703125" style="7" customWidth="1"/>
    <col min="2" max="2" width="27.42578125" style="8" customWidth="1"/>
    <col min="3" max="3" width="10.28515625" style="8" customWidth="1"/>
    <col min="4" max="4" width="6.7109375" style="8" customWidth="1"/>
    <col min="5" max="5" width="6.140625" style="8" customWidth="1"/>
    <col min="6" max="6" width="6.42578125" style="8" customWidth="1"/>
    <col min="7" max="7" width="6.85546875" style="8" customWidth="1"/>
    <col min="8" max="8" width="7.28515625" style="8" customWidth="1"/>
    <col min="9" max="9" width="6.42578125" style="8" customWidth="1"/>
    <col min="10" max="10" width="6.5703125" style="8" customWidth="1"/>
    <col min="11" max="11" width="5.42578125" style="8" customWidth="1"/>
    <col min="12" max="12" width="5.7109375" style="8" customWidth="1"/>
    <col min="13" max="13" width="6.140625" style="8" customWidth="1"/>
    <col min="14" max="14" width="6.85546875" style="8" customWidth="1"/>
    <col min="15" max="15" width="6.42578125" style="8" customWidth="1"/>
    <col min="16" max="16" width="6" style="8" customWidth="1"/>
    <col min="17" max="17" width="6.5703125" style="8" customWidth="1"/>
    <col min="18" max="18" width="5.85546875" style="8" customWidth="1"/>
    <col min="19" max="19" width="7.28515625" style="8" customWidth="1"/>
    <col min="20" max="20" width="5.5703125" style="8" customWidth="1"/>
    <col min="21" max="21" width="5.7109375" style="8" customWidth="1"/>
    <col min="22" max="22" width="6" style="8" customWidth="1"/>
    <col min="23" max="23" width="5.140625" style="8" customWidth="1"/>
    <col min="24" max="24" width="5.7109375" style="8" customWidth="1"/>
    <col min="25" max="25" width="6.28515625" style="8" customWidth="1"/>
    <col min="26" max="26" width="6" style="8" customWidth="1"/>
    <col min="27" max="27" width="5.7109375" style="8" customWidth="1"/>
    <col min="28" max="28" width="6.28515625" style="8" customWidth="1"/>
    <col min="29" max="29" width="6" style="8" customWidth="1"/>
    <col min="30" max="30" width="5.7109375" style="8" customWidth="1"/>
    <col min="31" max="31" width="6" style="8" customWidth="1"/>
    <col min="32" max="32" width="6.42578125" style="8" customWidth="1"/>
    <col min="33" max="33" width="5.140625" style="8" customWidth="1"/>
    <col min="34" max="34" width="6.140625" style="8" customWidth="1"/>
    <col min="35" max="35" width="5.85546875" style="8" customWidth="1"/>
    <col min="36" max="36" width="5.7109375" style="8" customWidth="1"/>
    <col min="37" max="37" width="6.140625" style="8" customWidth="1"/>
    <col min="38" max="39" width="5.7109375" style="8" customWidth="1"/>
    <col min="40" max="41" width="6.85546875" style="8" customWidth="1"/>
    <col min="42" max="42" width="5.7109375" style="8" customWidth="1"/>
    <col min="43" max="43" width="11.85546875" style="8" customWidth="1"/>
    <col min="44" max="16384" width="9.140625" style="7"/>
  </cols>
  <sheetData>
    <row r="1" spans="1:47" s="1" customFormat="1" ht="5.25" customHeight="1" x14ac:dyDescent="0.25">
      <c r="C1" s="2"/>
      <c r="D1" s="2"/>
      <c r="E1" s="2"/>
      <c r="F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7" s="1" customFormat="1" ht="3" customHeight="1" x14ac:dyDescent="0.2">
      <c r="C2" s="2"/>
      <c r="D2" s="2"/>
      <c r="E2" s="2"/>
      <c r="F2" s="2"/>
      <c r="H2" s="2"/>
      <c r="I2" s="3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7" s="1" customFormat="1" ht="15.75" hidden="1" customHeight="1" x14ac:dyDescent="0.2">
      <c r="C3" s="2"/>
      <c r="D3" s="2"/>
      <c r="E3" s="2"/>
      <c r="F3" s="2"/>
      <c r="H3" s="2"/>
      <c r="I3" s="3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7" s="1" customFormat="1" ht="15.75" hidden="1" customHeight="1" x14ac:dyDescent="0.2">
      <c r="C4" s="2"/>
      <c r="D4" s="2"/>
      <c r="E4" s="2"/>
      <c r="F4" s="2"/>
      <c r="H4" s="2"/>
      <c r="I4" s="3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7" s="5" customFormat="1" ht="14.25" customHeight="1" x14ac:dyDescent="0.2">
      <c r="A5" s="408" t="s">
        <v>0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7" s="1" customFormat="1" ht="12" customHeight="1" x14ac:dyDescent="0.25">
      <c r="A6" s="409" t="s">
        <v>100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7" ht="3" customHeight="1" x14ac:dyDescent="0.25">
      <c r="J7" s="9"/>
      <c r="X7" s="10"/>
    </row>
    <row r="8" spans="1:47" s="11" customFormat="1" ht="15" customHeight="1" x14ac:dyDescent="0.25">
      <c r="A8" s="410" t="s">
        <v>1</v>
      </c>
      <c r="B8" s="411" t="s">
        <v>2</v>
      </c>
      <c r="C8" s="411" t="s">
        <v>3</v>
      </c>
      <c r="D8" s="414" t="s">
        <v>87</v>
      </c>
      <c r="E8" s="415"/>
      <c r="F8" s="416"/>
      <c r="G8" s="420" t="s">
        <v>4</v>
      </c>
      <c r="H8" s="421"/>
      <c r="I8" s="421"/>
      <c r="J8" s="421"/>
      <c r="K8" s="421"/>
      <c r="L8" s="421"/>
      <c r="M8" s="421"/>
      <c r="N8" s="421"/>
      <c r="O8" s="422"/>
      <c r="P8" s="420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2"/>
      <c r="AQ8" s="425" t="s">
        <v>5</v>
      </c>
      <c r="AR8" s="12"/>
      <c r="AS8" s="13"/>
      <c r="AT8" s="13"/>
    </row>
    <row r="9" spans="1:47" s="11" customFormat="1" ht="15" customHeight="1" x14ac:dyDescent="0.25">
      <c r="A9" s="410"/>
      <c r="B9" s="412"/>
      <c r="C9" s="412"/>
      <c r="D9" s="417"/>
      <c r="E9" s="418"/>
      <c r="F9" s="419"/>
      <c r="G9" s="410" t="s">
        <v>9</v>
      </c>
      <c r="H9" s="410"/>
      <c r="I9" s="410"/>
      <c r="J9" s="410" t="s">
        <v>10</v>
      </c>
      <c r="K9" s="410"/>
      <c r="L9" s="410"/>
      <c r="M9" s="410" t="s">
        <v>11</v>
      </c>
      <c r="N9" s="410"/>
      <c r="O9" s="410"/>
      <c r="P9" s="410" t="s">
        <v>12</v>
      </c>
      <c r="Q9" s="410"/>
      <c r="R9" s="410"/>
      <c r="S9" s="410" t="s">
        <v>13</v>
      </c>
      <c r="T9" s="410"/>
      <c r="U9" s="410"/>
      <c r="V9" s="410" t="s">
        <v>14</v>
      </c>
      <c r="W9" s="410"/>
      <c r="X9" s="410"/>
      <c r="Y9" s="410" t="s">
        <v>15</v>
      </c>
      <c r="Z9" s="410"/>
      <c r="AA9" s="410"/>
      <c r="AB9" s="410" t="s">
        <v>16</v>
      </c>
      <c r="AC9" s="410"/>
      <c r="AD9" s="410"/>
      <c r="AE9" s="410" t="s">
        <v>17</v>
      </c>
      <c r="AF9" s="410"/>
      <c r="AG9" s="410"/>
      <c r="AH9" s="410" t="s">
        <v>18</v>
      </c>
      <c r="AI9" s="410"/>
      <c r="AJ9" s="410"/>
      <c r="AK9" s="410" t="s">
        <v>19</v>
      </c>
      <c r="AL9" s="410"/>
      <c r="AM9" s="410"/>
      <c r="AN9" s="410" t="s">
        <v>20</v>
      </c>
      <c r="AO9" s="410"/>
      <c r="AP9" s="410"/>
      <c r="AQ9" s="425"/>
      <c r="AR9" s="41" t="s">
        <v>6</v>
      </c>
      <c r="AS9" s="40" t="s">
        <v>7</v>
      </c>
      <c r="AT9" s="40" t="s">
        <v>46</v>
      </c>
      <c r="AU9" s="40" t="s">
        <v>8</v>
      </c>
    </row>
    <row r="10" spans="1:47" s="11" customFormat="1" ht="39.75" customHeight="1" x14ac:dyDescent="0.25">
      <c r="A10" s="410"/>
      <c r="B10" s="413"/>
      <c r="C10" s="413"/>
      <c r="D10" s="54" t="s">
        <v>22</v>
      </c>
      <c r="E10" s="43" t="s">
        <v>23</v>
      </c>
      <c r="F10" s="43" t="s">
        <v>24</v>
      </c>
      <c r="G10" s="43" t="s">
        <v>22</v>
      </c>
      <c r="H10" s="43" t="s">
        <v>23</v>
      </c>
      <c r="I10" s="43" t="s">
        <v>24</v>
      </c>
      <c r="J10" s="43" t="s">
        <v>22</v>
      </c>
      <c r="K10" s="43" t="s">
        <v>23</v>
      </c>
      <c r="L10" s="43" t="s">
        <v>24</v>
      </c>
      <c r="M10" s="43" t="s">
        <v>22</v>
      </c>
      <c r="N10" s="43" t="s">
        <v>23</v>
      </c>
      <c r="O10" s="43" t="s">
        <v>24</v>
      </c>
      <c r="P10" s="43" t="s">
        <v>22</v>
      </c>
      <c r="Q10" s="43" t="s">
        <v>23</v>
      </c>
      <c r="R10" s="43" t="s">
        <v>24</v>
      </c>
      <c r="S10" s="43" t="s">
        <v>22</v>
      </c>
      <c r="T10" s="43" t="s">
        <v>23</v>
      </c>
      <c r="U10" s="43" t="s">
        <v>24</v>
      </c>
      <c r="V10" s="43" t="s">
        <v>22</v>
      </c>
      <c r="W10" s="43" t="s">
        <v>23</v>
      </c>
      <c r="X10" s="43" t="s">
        <v>24</v>
      </c>
      <c r="Y10" s="43" t="s">
        <v>22</v>
      </c>
      <c r="Z10" s="43" t="s">
        <v>23</v>
      </c>
      <c r="AA10" s="43" t="s">
        <v>24</v>
      </c>
      <c r="AB10" s="43" t="s">
        <v>22</v>
      </c>
      <c r="AC10" s="43" t="s">
        <v>23</v>
      </c>
      <c r="AD10" s="43" t="s">
        <v>24</v>
      </c>
      <c r="AE10" s="43" t="s">
        <v>22</v>
      </c>
      <c r="AF10" s="43" t="s">
        <v>23</v>
      </c>
      <c r="AG10" s="43" t="s">
        <v>24</v>
      </c>
      <c r="AH10" s="43" t="s">
        <v>22</v>
      </c>
      <c r="AI10" s="43" t="s">
        <v>23</v>
      </c>
      <c r="AJ10" s="43" t="s">
        <v>24</v>
      </c>
      <c r="AK10" s="43" t="s">
        <v>22</v>
      </c>
      <c r="AL10" s="43" t="s">
        <v>23</v>
      </c>
      <c r="AM10" s="43" t="s">
        <v>24</v>
      </c>
      <c r="AN10" s="43" t="s">
        <v>22</v>
      </c>
      <c r="AO10" s="43" t="s">
        <v>23</v>
      </c>
      <c r="AP10" s="43" t="s">
        <v>24</v>
      </c>
      <c r="AQ10" s="425"/>
      <c r="AR10" s="39"/>
      <c r="AS10" s="40"/>
      <c r="AT10" s="40" t="s">
        <v>47</v>
      </c>
      <c r="AU10" s="40" t="s">
        <v>21</v>
      </c>
    </row>
    <row r="11" spans="1:47" s="11" customFormat="1" ht="13.5" customHeight="1" x14ac:dyDescent="0.25">
      <c r="A11" s="43">
        <v>1</v>
      </c>
      <c r="B11" s="43">
        <v>2</v>
      </c>
      <c r="C11" s="43">
        <v>4</v>
      </c>
      <c r="D11" s="43">
        <v>5</v>
      </c>
      <c r="E11" s="43">
        <v>6</v>
      </c>
      <c r="F11" s="43">
        <v>7</v>
      </c>
      <c r="G11" s="43">
        <v>8</v>
      </c>
      <c r="H11" s="43">
        <v>9</v>
      </c>
      <c r="I11" s="43">
        <v>10</v>
      </c>
      <c r="J11" s="43">
        <v>11</v>
      </c>
      <c r="K11" s="43">
        <v>12</v>
      </c>
      <c r="L11" s="43">
        <v>13</v>
      </c>
      <c r="M11" s="43">
        <v>14</v>
      </c>
      <c r="N11" s="43">
        <v>15</v>
      </c>
      <c r="O11" s="43">
        <v>16</v>
      </c>
      <c r="P11" s="43">
        <v>17</v>
      </c>
      <c r="Q11" s="43">
        <v>18</v>
      </c>
      <c r="R11" s="43">
        <v>19</v>
      </c>
      <c r="S11" s="43">
        <v>20</v>
      </c>
      <c r="T11" s="43">
        <v>21</v>
      </c>
      <c r="U11" s="43">
        <v>22</v>
      </c>
      <c r="V11" s="43">
        <v>23</v>
      </c>
      <c r="W11" s="43"/>
      <c r="X11" s="43"/>
      <c r="Y11" s="43">
        <v>26</v>
      </c>
      <c r="Z11" s="43">
        <v>27</v>
      </c>
      <c r="AA11" s="43">
        <v>28</v>
      </c>
      <c r="AB11" s="43">
        <v>29</v>
      </c>
      <c r="AC11" s="43">
        <v>30</v>
      </c>
      <c r="AD11" s="43">
        <v>31</v>
      </c>
      <c r="AE11" s="43">
        <v>32</v>
      </c>
      <c r="AF11" s="43">
        <v>33</v>
      </c>
      <c r="AG11" s="43">
        <v>34</v>
      </c>
      <c r="AH11" s="43">
        <v>35</v>
      </c>
      <c r="AI11" s="43">
        <v>36</v>
      </c>
      <c r="AJ11" s="43">
        <v>37</v>
      </c>
      <c r="AK11" s="43">
        <v>38</v>
      </c>
      <c r="AL11" s="43">
        <v>39</v>
      </c>
      <c r="AM11" s="43">
        <v>40</v>
      </c>
      <c r="AN11" s="43">
        <v>41</v>
      </c>
      <c r="AO11" s="43">
        <v>42</v>
      </c>
      <c r="AP11" s="43">
        <v>43</v>
      </c>
      <c r="AQ11" s="43">
        <v>44</v>
      </c>
    </row>
    <row r="12" spans="1:47" s="11" customFormat="1" ht="15" customHeight="1" x14ac:dyDescent="0.25">
      <c r="A12" s="426" t="s">
        <v>25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AR12" s="16"/>
      <c r="AS12" s="16"/>
      <c r="AT12" s="16"/>
    </row>
    <row r="13" spans="1:47" s="11" customFormat="1" ht="15" customHeight="1" x14ac:dyDescent="0.25">
      <c r="A13" s="426" t="s">
        <v>26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6"/>
      <c r="AS13" s="16"/>
      <c r="AT13" s="16"/>
    </row>
    <row r="14" spans="1:47" s="11" customFormat="1" ht="51" customHeight="1" x14ac:dyDescent="0.25">
      <c r="A14" s="17" t="s">
        <v>71</v>
      </c>
      <c r="B14" s="18" t="s">
        <v>27</v>
      </c>
      <c r="C14" s="49">
        <v>1</v>
      </c>
      <c r="D14" s="19">
        <v>1</v>
      </c>
      <c r="E14" s="19">
        <v>0</v>
      </c>
      <c r="F14" s="42">
        <v>0</v>
      </c>
      <c r="G14" s="19">
        <v>0</v>
      </c>
      <c r="H14" s="19">
        <v>0</v>
      </c>
      <c r="I14" s="42">
        <v>0</v>
      </c>
      <c r="J14" s="19">
        <v>0</v>
      </c>
      <c r="K14" s="19">
        <v>0</v>
      </c>
      <c r="L14" s="42">
        <v>0</v>
      </c>
      <c r="M14" s="19">
        <v>0</v>
      </c>
      <c r="N14" s="19">
        <v>0</v>
      </c>
      <c r="O14" s="42">
        <v>0</v>
      </c>
      <c r="P14" s="19">
        <v>0</v>
      </c>
      <c r="Q14" s="19">
        <v>0</v>
      </c>
      <c r="R14" s="42">
        <v>0</v>
      </c>
      <c r="S14" s="19">
        <v>0</v>
      </c>
      <c r="T14" s="19">
        <v>0</v>
      </c>
      <c r="U14" s="42">
        <v>0</v>
      </c>
      <c r="V14" s="19">
        <v>0</v>
      </c>
      <c r="W14" s="19">
        <v>0</v>
      </c>
      <c r="X14" s="42">
        <v>0</v>
      </c>
      <c r="Y14" s="19">
        <v>0</v>
      </c>
      <c r="Z14" s="19">
        <v>0</v>
      </c>
      <c r="AA14" s="42">
        <v>0</v>
      </c>
      <c r="AB14" s="19">
        <v>0</v>
      </c>
      <c r="AC14" s="19">
        <v>0</v>
      </c>
      <c r="AD14" s="42">
        <v>0</v>
      </c>
      <c r="AE14" s="19">
        <v>0</v>
      </c>
      <c r="AF14" s="19">
        <v>0</v>
      </c>
      <c r="AG14" s="42">
        <v>0</v>
      </c>
      <c r="AH14" s="19">
        <v>0</v>
      </c>
      <c r="AI14" s="19">
        <v>0</v>
      </c>
      <c r="AJ14" s="42">
        <v>0</v>
      </c>
      <c r="AK14" s="19">
        <v>1</v>
      </c>
      <c r="AL14" s="19">
        <v>0</v>
      </c>
      <c r="AM14" s="42">
        <v>0</v>
      </c>
      <c r="AN14" s="19">
        <v>0</v>
      </c>
      <c r="AO14" s="19">
        <v>0</v>
      </c>
      <c r="AP14" s="42">
        <v>0</v>
      </c>
      <c r="AQ14" s="43"/>
      <c r="AR14" s="21">
        <f>SUM(AN14,AK14,AH14,AE14,AB14,Y14,V14,S14,P14,M14,J14,G14)</f>
        <v>1</v>
      </c>
      <c r="AS14" s="21">
        <f>SUM(AO14,AL14,AI14,AF14,AC14,Z14,W14,T14,Q14,N14,K14,H14)</f>
        <v>0</v>
      </c>
      <c r="AT14" s="21">
        <f>SUM(E14-AS14)</f>
        <v>0</v>
      </c>
      <c r="AU14" s="21">
        <f>SUM(D14-AR14)</f>
        <v>0</v>
      </c>
    </row>
    <row r="15" spans="1:47" s="24" customFormat="1" ht="11.25" customHeight="1" x14ac:dyDescent="0.25">
      <c r="A15" s="406" t="s">
        <v>28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AR15" s="21"/>
      <c r="AS15" s="21"/>
      <c r="AT15" s="21"/>
      <c r="AU15" s="29"/>
    </row>
    <row r="16" spans="1:47" s="24" customFormat="1" ht="11.25" customHeight="1" x14ac:dyDescent="0.25">
      <c r="A16" s="406" t="s">
        <v>29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3"/>
      <c r="AR16" s="21"/>
      <c r="AS16" s="21"/>
      <c r="AT16" s="21"/>
      <c r="AU16" s="29"/>
    </row>
    <row r="17" spans="1:47" s="24" customFormat="1" ht="56.25" x14ac:dyDescent="0.25">
      <c r="A17" s="58" t="s">
        <v>30</v>
      </c>
      <c r="B17" s="55" t="s">
        <v>32</v>
      </c>
      <c r="C17" s="49">
        <v>1</v>
      </c>
      <c r="D17" s="49">
        <v>44</v>
      </c>
      <c r="E17" s="49">
        <v>0</v>
      </c>
      <c r="F17" s="59">
        <v>0</v>
      </c>
      <c r="G17" s="49">
        <v>0</v>
      </c>
      <c r="H17" s="49">
        <v>0</v>
      </c>
      <c r="I17" s="59">
        <v>0</v>
      </c>
      <c r="J17" s="49">
        <v>0</v>
      </c>
      <c r="K17" s="49">
        <v>0</v>
      </c>
      <c r="L17" s="59">
        <v>0</v>
      </c>
      <c r="M17" s="49">
        <v>0</v>
      </c>
      <c r="N17" s="49">
        <v>0</v>
      </c>
      <c r="O17" s="59">
        <v>0</v>
      </c>
      <c r="P17" s="49">
        <v>0</v>
      </c>
      <c r="Q17" s="49">
        <v>0</v>
      </c>
      <c r="R17" s="59">
        <v>0</v>
      </c>
      <c r="S17" s="49">
        <v>0</v>
      </c>
      <c r="T17" s="49">
        <v>0</v>
      </c>
      <c r="U17" s="59">
        <v>0</v>
      </c>
      <c r="V17" s="49">
        <v>0</v>
      </c>
      <c r="W17" s="49">
        <v>0</v>
      </c>
      <c r="X17" s="59">
        <v>0</v>
      </c>
      <c r="Y17" s="49">
        <v>0</v>
      </c>
      <c r="Z17" s="49">
        <v>0</v>
      </c>
      <c r="AA17" s="59">
        <v>0</v>
      </c>
      <c r="AB17" s="49">
        <v>0</v>
      </c>
      <c r="AC17" s="49">
        <v>0</v>
      </c>
      <c r="AD17" s="59">
        <v>0</v>
      </c>
      <c r="AE17" s="49">
        <v>0</v>
      </c>
      <c r="AF17" s="49">
        <v>0</v>
      </c>
      <c r="AG17" s="59">
        <v>0</v>
      </c>
      <c r="AH17" s="49">
        <v>0</v>
      </c>
      <c r="AI17" s="49">
        <v>0</v>
      </c>
      <c r="AJ17" s="59">
        <v>0</v>
      </c>
      <c r="AK17" s="49">
        <v>5</v>
      </c>
      <c r="AL17" s="49">
        <v>0</v>
      </c>
      <c r="AM17" s="59">
        <v>0</v>
      </c>
      <c r="AN17" s="49">
        <v>24</v>
      </c>
      <c r="AO17" s="49">
        <v>0</v>
      </c>
      <c r="AP17" s="59">
        <v>0</v>
      </c>
      <c r="AQ17" s="49"/>
      <c r="AR17" s="60">
        <f>SUM(AN17,AK17,AH17,AE17,AB17,Y17,V17,S17,P17,M17,J17,G17)</f>
        <v>29</v>
      </c>
      <c r="AS17" s="60">
        <f t="shared" ref="AS17" si="0">SUM(AO17,AL17,AI17,AF17,AC17,Z17,W17,T17,Q17,N17,K17,H17)</f>
        <v>0</v>
      </c>
      <c r="AT17" s="60">
        <f>SUM(E17-AS17)</f>
        <v>0</v>
      </c>
      <c r="AU17" s="21">
        <f>SUM(D17-AR17)</f>
        <v>15</v>
      </c>
    </row>
    <row r="18" spans="1:47" s="24" customFormat="1" ht="78.75" x14ac:dyDescent="0.25">
      <c r="A18" s="58" t="s">
        <v>31</v>
      </c>
      <c r="B18" s="55" t="s">
        <v>72</v>
      </c>
      <c r="C18" s="61">
        <v>3.9</v>
      </c>
      <c r="D18" s="61">
        <v>16.100000000000001</v>
      </c>
      <c r="E18" s="61">
        <v>0</v>
      </c>
      <c r="F18" s="59">
        <f>E18/D18</f>
        <v>0</v>
      </c>
      <c r="G18" s="49">
        <v>0</v>
      </c>
      <c r="H18" s="49">
        <v>0</v>
      </c>
      <c r="I18" s="59">
        <v>0</v>
      </c>
      <c r="J18" s="49">
        <v>0</v>
      </c>
      <c r="K18" s="49">
        <v>0</v>
      </c>
      <c r="L18" s="59">
        <v>0</v>
      </c>
      <c r="M18" s="49">
        <v>0</v>
      </c>
      <c r="N18" s="49">
        <v>0</v>
      </c>
      <c r="O18" s="59">
        <v>0</v>
      </c>
      <c r="P18" s="61">
        <v>2.6</v>
      </c>
      <c r="Q18" s="49">
        <v>0</v>
      </c>
      <c r="R18" s="59">
        <v>0</v>
      </c>
      <c r="S18" s="61">
        <v>2.6</v>
      </c>
      <c r="T18" s="49">
        <v>0</v>
      </c>
      <c r="U18" s="59">
        <v>0</v>
      </c>
      <c r="V18" s="61">
        <v>2.6</v>
      </c>
      <c r="W18" s="49">
        <v>0</v>
      </c>
      <c r="X18" s="59">
        <v>0</v>
      </c>
      <c r="Y18" s="61">
        <v>2.6</v>
      </c>
      <c r="Z18" s="49">
        <v>0</v>
      </c>
      <c r="AA18" s="59">
        <v>0</v>
      </c>
      <c r="AB18" s="61">
        <v>2.6</v>
      </c>
      <c r="AC18" s="49">
        <v>0</v>
      </c>
      <c r="AD18" s="59">
        <v>0</v>
      </c>
      <c r="AE18" s="61">
        <v>2.6</v>
      </c>
      <c r="AF18" s="49">
        <v>0</v>
      </c>
      <c r="AG18" s="62">
        <v>0</v>
      </c>
      <c r="AH18" s="63">
        <v>0</v>
      </c>
      <c r="AI18" s="61">
        <v>0</v>
      </c>
      <c r="AJ18" s="59">
        <v>0</v>
      </c>
      <c r="AK18" s="61">
        <v>0</v>
      </c>
      <c r="AL18" s="61">
        <v>0</v>
      </c>
      <c r="AM18" s="59">
        <v>0</v>
      </c>
      <c r="AN18" s="61">
        <v>0</v>
      </c>
      <c r="AO18" s="61">
        <v>0</v>
      </c>
      <c r="AP18" s="59">
        <v>0</v>
      </c>
      <c r="AQ18" s="49"/>
      <c r="AR18" s="60">
        <f t="shared" ref="AR18:AR20" si="1">SUM(AN18,AK18,AH18,AE18,AB18,Y18,V18,S18,P18,M18,J18,G18)</f>
        <v>15.6</v>
      </c>
      <c r="AS18" s="60"/>
      <c r="AT18" s="60"/>
      <c r="AU18" s="21"/>
    </row>
    <row r="19" spans="1:47" s="24" customFormat="1" ht="60" customHeight="1" x14ac:dyDescent="0.25">
      <c r="A19" s="58" t="s">
        <v>33</v>
      </c>
      <c r="B19" s="55" t="s">
        <v>73</v>
      </c>
      <c r="C19" s="49">
        <v>100</v>
      </c>
      <c r="D19" s="61">
        <v>0</v>
      </c>
      <c r="E19" s="49">
        <v>0</v>
      </c>
      <c r="F19" s="59">
        <v>0</v>
      </c>
      <c r="G19" s="49">
        <v>0</v>
      </c>
      <c r="H19" s="49">
        <v>0</v>
      </c>
      <c r="I19" s="59">
        <v>0</v>
      </c>
      <c r="J19" s="49">
        <v>0</v>
      </c>
      <c r="K19" s="49">
        <v>0</v>
      </c>
      <c r="L19" s="59">
        <v>0</v>
      </c>
      <c r="M19" s="49">
        <v>0</v>
      </c>
      <c r="N19" s="49">
        <v>0</v>
      </c>
      <c r="O19" s="59">
        <v>0</v>
      </c>
      <c r="P19" s="49">
        <v>0</v>
      </c>
      <c r="Q19" s="49">
        <v>0</v>
      </c>
      <c r="R19" s="59">
        <v>0</v>
      </c>
      <c r="S19" s="49">
        <v>0</v>
      </c>
      <c r="T19" s="49">
        <v>0</v>
      </c>
      <c r="U19" s="59">
        <v>0</v>
      </c>
      <c r="V19" s="61">
        <v>0</v>
      </c>
      <c r="W19" s="49">
        <v>0</v>
      </c>
      <c r="X19" s="59">
        <v>0</v>
      </c>
      <c r="Y19" s="49">
        <v>0</v>
      </c>
      <c r="Z19" s="49">
        <v>0</v>
      </c>
      <c r="AA19" s="59">
        <v>0</v>
      </c>
      <c r="AB19" s="61">
        <v>0</v>
      </c>
      <c r="AC19" s="49">
        <v>0</v>
      </c>
      <c r="AD19" s="59">
        <v>0</v>
      </c>
      <c r="AE19" s="61">
        <v>0</v>
      </c>
      <c r="AF19" s="49">
        <v>0</v>
      </c>
      <c r="AG19" s="62">
        <v>0</v>
      </c>
      <c r="AH19" s="61">
        <v>0</v>
      </c>
      <c r="AI19" s="49">
        <v>0</v>
      </c>
      <c r="AJ19" s="59">
        <v>0</v>
      </c>
      <c r="AK19" s="49">
        <v>0</v>
      </c>
      <c r="AL19" s="49">
        <v>0</v>
      </c>
      <c r="AM19" s="59">
        <v>0</v>
      </c>
      <c r="AN19" s="49">
        <v>0</v>
      </c>
      <c r="AO19" s="49">
        <v>0</v>
      </c>
      <c r="AP19" s="59">
        <v>0</v>
      </c>
      <c r="AQ19" s="49"/>
      <c r="AR19" s="60">
        <f t="shared" si="1"/>
        <v>0</v>
      </c>
      <c r="AS19" s="60"/>
      <c r="AT19" s="60"/>
      <c r="AU19" s="21"/>
    </row>
    <row r="20" spans="1:47" s="24" customFormat="1" ht="90" customHeight="1" x14ac:dyDescent="0.25">
      <c r="A20" s="58" t="s">
        <v>66</v>
      </c>
      <c r="B20" s="55" t="s">
        <v>34</v>
      </c>
      <c r="C20" s="49">
        <v>100</v>
      </c>
      <c r="D20" s="61">
        <v>100</v>
      </c>
      <c r="E20" s="49">
        <v>0</v>
      </c>
      <c r="F20" s="59">
        <v>0</v>
      </c>
      <c r="G20" s="49">
        <v>0</v>
      </c>
      <c r="H20" s="49">
        <v>0</v>
      </c>
      <c r="I20" s="59">
        <v>0</v>
      </c>
      <c r="J20" s="49">
        <v>0</v>
      </c>
      <c r="K20" s="49">
        <v>0</v>
      </c>
      <c r="L20" s="59">
        <v>0</v>
      </c>
      <c r="M20" s="49">
        <v>0</v>
      </c>
      <c r="N20" s="49">
        <v>0</v>
      </c>
      <c r="O20" s="59">
        <v>0</v>
      </c>
      <c r="P20" s="49">
        <v>0</v>
      </c>
      <c r="Q20" s="49">
        <v>0</v>
      </c>
      <c r="R20" s="59">
        <v>0</v>
      </c>
      <c r="S20" s="49">
        <v>0</v>
      </c>
      <c r="T20" s="49">
        <v>0</v>
      </c>
      <c r="U20" s="59">
        <v>0</v>
      </c>
      <c r="V20" s="61">
        <v>0</v>
      </c>
      <c r="W20" s="49">
        <v>0</v>
      </c>
      <c r="X20" s="59">
        <v>0</v>
      </c>
      <c r="Y20" s="49">
        <v>0</v>
      </c>
      <c r="Z20" s="49">
        <v>0</v>
      </c>
      <c r="AA20" s="59">
        <v>0</v>
      </c>
      <c r="AB20" s="61">
        <v>0</v>
      </c>
      <c r="AC20" s="49">
        <v>0</v>
      </c>
      <c r="AD20" s="59">
        <v>0</v>
      </c>
      <c r="AE20" s="61">
        <v>0</v>
      </c>
      <c r="AF20" s="49">
        <v>0</v>
      </c>
      <c r="AG20" s="62">
        <v>0</v>
      </c>
      <c r="AH20" s="61">
        <v>0</v>
      </c>
      <c r="AI20" s="49">
        <v>0</v>
      </c>
      <c r="AJ20" s="59">
        <v>0</v>
      </c>
      <c r="AK20" s="49">
        <v>0</v>
      </c>
      <c r="AL20" s="49">
        <v>0</v>
      </c>
      <c r="AM20" s="59">
        <v>0</v>
      </c>
      <c r="AN20" s="49">
        <v>100</v>
      </c>
      <c r="AO20" s="49">
        <v>0</v>
      </c>
      <c r="AP20" s="59">
        <v>0</v>
      </c>
      <c r="AQ20" s="49"/>
      <c r="AR20" s="60">
        <f t="shared" si="1"/>
        <v>100</v>
      </c>
      <c r="AS20" s="60"/>
      <c r="AT20" s="60"/>
      <c r="AU20" s="21"/>
    </row>
    <row r="21" spans="1:47" s="24" customFormat="1" ht="78.75" x14ac:dyDescent="0.25">
      <c r="A21" s="64" t="s">
        <v>74</v>
      </c>
      <c r="B21" s="65" t="s">
        <v>75</v>
      </c>
      <c r="C21" s="66">
        <v>54</v>
      </c>
      <c r="D21" s="66">
        <v>5</v>
      </c>
      <c r="E21" s="66">
        <v>0</v>
      </c>
      <c r="F21" s="59">
        <v>0</v>
      </c>
      <c r="G21" s="66">
        <v>0</v>
      </c>
      <c r="H21" s="66">
        <v>0</v>
      </c>
      <c r="I21" s="59">
        <v>0</v>
      </c>
      <c r="J21" s="66">
        <v>0</v>
      </c>
      <c r="K21" s="66">
        <v>0</v>
      </c>
      <c r="L21" s="59">
        <v>0</v>
      </c>
      <c r="M21" s="66">
        <v>0</v>
      </c>
      <c r="N21" s="66">
        <v>0</v>
      </c>
      <c r="O21" s="59">
        <v>0</v>
      </c>
      <c r="P21" s="66">
        <v>0</v>
      </c>
      <c r="Q21" s="66">
        <v>0</v>
      </c>
      <c r="R21" s="59">
        <v>0</v>
      </c>
      <c r="S21" s="66">
        <v>0</v>
      </c>
      <c r="T21" s="66">
        <v>0</v>
      </c>
      <c r="U21" s="67">
        <v>0</v>
      </c>
      <c r="V21" s="66">
        <v>0</v>
      </c>
      <c r="W21" s="66">
        <v>0</v>
      </c>
      <c r="X21" s="67">
        <v>0</v>
      </c>
      <c r="Y21" s="66">
        <v>0</v>
      </c>
      <c r="Z21" s="66">
        <v>0</v>
      </c>
      <c r="AA21" s="67">
        <v>0</v>
      </c>
      <c r="AB21" s="66">
        <v>0</v>
      </c>
      <c r="AC21" s="66">
        <v>0</v>
      </c>
      <c r="AD21" s="67">
        <v>0</v>
      </c>
      <c r="AE21" s="66">
        <v>0</v>
      </c>
      <c r="AF21" s="66">
        <v>0</v>
      </c>
      <c r="AG21" s="67">
        <v>0</v>
      </c>
      <c r="AH21" s="66">
        <v>0</v>
      </c>
      <c r="AI21" s="66">
        <v>0</v>
      </c>
      <c r="AJ21" s="67">
        <v>0</v>
      </c>
      <c r="AK21" s="66">
        <v>0</v>
      </c>
      <c r="AL21" s="66">
        <v>0</v>
      </c>
      <c r="AM21" s="67">
        <v>0</v>
      </c>
      <c r="AN21" s="66">
        <v>5</v>
      </c>
      <c r="AO21" s="66">
        <v>0</v>
      </c>
      <c r="AP21" s="67">
        <v>0</v>
      </c>
      <c r="AQ21" s="49"/>
      <c r="AR21" s="60">
        <f>SUM(AN21,AK21,AH21,AE21,AB21,Y21,V21,S21,P21,M21,J21,G21)</f>
        <v>5</v>
      </c>
      <c r="AS21" s="60">
        <f>SUM(AO21,AL21,AI21,AF21,AC21,Z21,W21,T21,Q21,N21,K21,H21)</f>
        <v>0</v>
      </c>
      <c r="AT21" s="60">
        <f>SUM(E21-AS21)</f>
        <v>0</v>
      </c>
      <c r="AU21" s="21">
        <f>SUM(D21-AR21)</f>
        <v>0</v>
      </c>
    </row>
    <row r="22" spans="1:47" s="24" customFormat="1" ht="11.25" customHeight="1" x14ac:dyDescent="0.25">
      <c r="A22" s="406" t="s">
        <v>35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AR22" s="21"/>
      <c r="AS22" s="21"/>
      <c r="AT22" s="21"/>
      <c r="AU22" s="29"/>
    </row>
    <row r="23" spans="1:47" s="24" customFormat="1" ht="11.25" customHeight="1" x14ac:dyDescent="0.25">
      <c r="A23" s="406" t="s">
        <v>78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3"/>
      <c r="AR23" s="21"/>
      <c r="AS23" s="21"/>
      <c r="AT23" s="21"/>
      <c r="AU23" s="29"/>
    </row>
    <row r="24" spans="1:47" s="24" customFormat="1" ht="70.5" customHeight="1" x14ac:dyDescent="0.25">
      <c r="A24" s="17" t="s">
        <v>77</v>
      </c>
      <c r="B24" s="72" t="s">
        <v>88</v>
      </c>
      <c r="C24" s="75" t="s">
        <v>94</v>
      </c>
      <c r="D24" s="76">
        <v>9200</v>
      </c>
      <c r="E24" s="73">
        <f>H24+K24+N24+Q24+T24+W24+Z24+AC24+AF24+AI24+AL24+AO24</f>
        <v>1009.5000000000001</v>
      </c>
      <c r="F24" s="20">
        <f>E24/D24</f>
        <v>0.10972826086956523</v>
      </c>
      <c r="G24" s="19">
        <v>0</v>
      </c>
      <c r="H24" s="27">
        <v>96.8</v>
      </c>
      <c r="I24" s="20">
        <v>0</v>
      </c>
      <c r="J24" s="27">
        <v>600</v>
      </c>
      <c r="K24" s="61">
        <v>433.8</v>
      </c>
      <c r="L24" s="20">
        <f>K24/J24</f>
        <v>0.72299999999999998</v>
      </c>
      <c r="M24" s="27">
        <v>600</v>
      </c>
      <c r="N24" s="61">
        <v>239.8</v>
      </c>
      <c r="O24" s="25">
        <f>N24/M24</f>
        <v>0.39966666666666667</v>
      </c>
      <c r="P24" s="27">
        <v>1000</v>
      </c>
      <c r="Q24" s="82">
        <v>239.1</v>
      </c>
      <c r="R24" s="25">
        <f t="shared" ref="R24" si="2">Q24/P24</f>
        <v>0.23910000000000001</v>
      </c>
      <c r="S24" s="26">
        <v>1000</v>
      </c>
      <c r="T24" s="27">
        <v>0</v>
      </c>
      <c r="U24" s="20">
        <v>0</v>
      </c>
      <c r="V24" s="27">
        <v>500</v>
      </c>
      <c r="W24" s="27">
        <v>0</v>
      </c>
      <c r="X24" s="20">
        <v>0</v>
      </c>
      <c r="Y24" s="27">
        <v>1000</v>
      </c>
      <c r="Z24" s="27">
        <v>0</v>
      </c>
      <c r="AA24" s="25">
        <v>0</v>
      </c>
      <c r="AB24" s="27">
        <v>1000</v>
      </c>
      <c r="AC24" s="27">
        <v>0</v>
      </c>
      <c r="AD24" s="20">
        <v>0</v>
      </c>
      <c r="AE24" s="52">
        <v>1000</v>
      </c>
      <c r="AF24" s="52">
        <v>0</v>
      </c>
      <c r="AG24" s="53">
        <v>0</v>
      </c>
      <c r="AH24" s="27">
        <v>500</v>
      </c>
      <c r="AI24" s="27">
        <v>0</v>
      </c>
      <c r="AJ24" s="20">
        <v>0</v>
      </c>
      <c r="AK24" s="27">
        <v>1000</v>
      </c>
      <c r="AL24" s="27">
        <v>0</v>
      </c>
      <c r="AM24" s="20">
        <v>0</v>
      </c>
      <c r="AN24" s="27">
        <v>1000</v>
      </c>
      <c r="AO24" s="19">
        <v>0</v>
      </c>
      <c r="AP24" s="20">
        <v>0</v>
      </c>
      <c r="AQ24" s="28"/>
      <c r="AR24" s="29">
        <f>SUM(AN24,AK24,AH24,AE24,AB24,Y24,V24,S24,P24,M24,J24,G24)</f>
        <v>9200</v>
      </c>
      <c r="AS24" s="29">
        <f t="shared" ref="AS24:AS29" si="3">SUM(AO24,AL24,AI24,AF24,AC24,Z24,W24,T24,Q24,N24,K24,H24)</f>
        <v>1009.5</v>
      </c>
      <c r="AT24" s="29">
        <f>SUM(E24-AS24)</f>
        <v>1.1368683772161603E-13</v>
      </c>
      <c r="AU24" s="29">
        <f>SUM(D24-AR24)</f>
        <v>0</v>
      </c>
    </row>
    <row r="25" spans="1:47" s="24" customFormat="1" ht="70.5" customHeight="1" x14ac:dyDescent="0.25">
      <c r="A25" s="17" t="s">
        <v>91</v>
      </c>
      <c r="B25" s="75" t="s">
        <v>93</v>
      </c>
      <c r="C25" s="75" t="s">
        <v>95</v>
      </c>
      <c r="D25" s="75">
        <v>2700</v>
      </c>
      <c r="E25" s="73">
        <f t="shared" ref="E25:E26" si="4">H25+K25+N25+Q25+T25+W25+Z25+AC25+AF25+AI25+AL25+AO25</f>
        <v>575.5</v>
      </c>
      <c r="F25" s="20">
        <f>E25/D25</f>
        <v>0.21314814814814814</v>
      </c>
      <c r="G25" s="19">
        <v>0</v>
      </c>
      <c r="H25" s="27">
        <v>39.5</v>
      </c>
      <c r="I25" s="20">
        <v>1</v>
      </c>
      <c r="J25" s="27">
        <v>0</v>
      </c>
      <c r="K25" s="27">
        <v>253</v>
      </c>
      <c r="L25" s="20">
        <v>0</v>
      </c>
      <c r="M25" s="27">
        <v>300</v>
      </c>
      <c r="N25" s="61">
        <v>94</v>
      </c>
      <c r="O25" s="25">
        <f t="shared" ref="O25:O26" si="5">N25/M25</f>
        <v>0.31333333333333335</v>
      </c>
      <c r="P25" s="27">
        <v>0</v>
      </c>
      <c r="Q25" s="82">
        <v>189</v>
      </c>
      <c r="R25" s="20">
        <v>0</v>
      </c>
      <c r="S25" s="26">
        <v>300</v>
      </c>
      <c r="T25" s="27">
        <v>0</v>
      </c>
      <c r="U25" s="20">
        <v>0</v>
      </c>
      <c r="V25" s="27">
        <v>0</v>
      </c>
      <c r="W25" s="27">
        <v>0</v>
      </c>
      <c r="X25" s="20">
        <v>0</v>
      </c>
      <c r="Y25" s="27">
        <v>300</v>
      </c>
      <c r="Z25" s="27">
        <v>0</v>
      </c>
      <c r="AA25" s="25">
        <v>0</v>
      </c>
      <c r="AB25" s="27">
        <v>0</v>
      </c>
      <c r="AC25" s="27">
        <v>0</v>
      </c>
      <c r="AD25" s="20">
        <v>0</v>
      </c>
      <c r="AE25" s="52">
        <v>300</v>
      </c>
      <c r="AF25" s="52">
        <v>0</v>
      </c>
      <c r="AG25" s="53">
        <v>0</v>
      </c>
      <c r="AH25" s="27">
        <v>300</v>
      </c>
      <c r="AI25" s="27">
        <v>0</v>
      </c>
      <c r="AJ25" s="20">
        <v>0</v>
      </c>
      <c r="AK25" s="27">
        <v>600</v>
      </c>
      <c r="AL25" s="27">
        <v>0</v>
      </c>
      <c r="AM25" s="20">
        <v>0</v>
      </c>
      <c r="AN25" s="27">
        <v>600</v>
      </c>
      <c r="AO25" s="19">
        <v>0</v>
      </c>
      <c r="AP25" s="20">
        <v>0</v>
      </c>
      <c r="AQ25" s="28"/>
      <c r="AR25" s="29">
        <f>SUM(AN25,AK25,AH25,AE25,AB25,Y25,V25,S25,P25,M25,J25,G25)</f>
        <v>2700</v>
      </c>
      <c r="AS25" s="29">
        <f t="shared" si="3"/>
        <v>575.5</v>
      </c>
      <c r="AT25" s="29"/>
      <c r="AU25" s="29"/>
    </row>
    <row r="26" spans="1:47" s="24" customFormat="1" ht="70.5" customHeight="1" x14ac:dyDescent="0.25">
      <c r="A26" s="17" t="s">
        <v>92</v>
      </c>
      <c r="B26" s="97" t="s">
        <v>97</v>
      </c>
      <c r="C26" s="97">
        <v>4290</v>
      </c>
      <c r="D26" s="97">
        <v>221</v>
      </c>
      <c r="E26" s="339">
        <f t="shared" si="4"/>
        <v>48</v>
      </c>
      <c r="F26" s="20">
        <f>E26/D26</f>
        <v>0.21719457013574661</v>
      </c>
      <c r="G26" s="19">
        <v>0</v>
      </c>
      <c r="H26" s="27">
        <v>1</v>
      </c>
      <c r="I26" s="20">
        <v>1</v>
      </c>
      <c r="J26" s="27">
        <v>0</v>
      </c>
      <c r="K26" s="27">
        <v>18</v>
      </c>
      <c r="L26" s="20">
        <v>1</v>
      </c>
      <c r="M26" s="27">
        <v>20</v>
      </c>
      <c r="N26" s="61">
        <v>9</v>
      </c>
      <c r="O26" s="25">
        <f t="shared" si="5"/>
        <v>0.45</v>
      </c>
      <c r="P26" s="27">
        <v>0</v>
      </c>
      <c r="Q26" s="82">
        <v>20</v>
      </c>
      <c r="R26" s="20">
        <v>0</v>
      </c>
      <c r="S26" s="26">
        <v>20</v>
      </c>
      <c r="T26" s="27">
        <v>0</v>
      </c>
      <c r="U26" s="20">
        <v>0</v>
      </c>
      <c r="V26" s="27">
        <v>0</v>
      </c>
      <c r="W26" s="27">
        <v>0</v>
      </c>
      <c r="X26" s="20">
        <v>0</v>
      </c>
      <c r="Y26" s="27">
        <v>20</v>
      </c>
      <c r="Z26" s="27">
        <v>0</v>
      </c>
      <c r="AA26" s="25">
        <v>0</v>
      </c>
      <c r="AB26" s="27">
        <v>0</v>
      </c>
      <c r="AC26" s="27">
        <v>0</v>
      </c>
      <c r="AD26" s="20">
        <v>0</v>
      </c>
      <c r="AE26" s="52">
        <v>20</v>
      </c>
      <c r="AF26" s="52">
        <v>0</v>
      </c>
      <c r="AG26" s="53">
        <v>0</v>
      </c>
      <c r="AH26" s="27">
        <v>20</v>
      </c>
      <c r="AI26" s="27">
        <v>0</v>
      </c>
      <c r="AJ26" s="20">
        <v>0</v>
      </c>
      <c r="AK26" s="27">
        <v>61</v>
      </c>
      <c r="AL26" s="27">
        <v>0</v>
      </c>
      <c r="AM26" s="20">
        <v>0</v>
      </c>
      <c r="AN26" s="27">
        <v>60</v>
      </c>
      <c r="AO26" s="19">
        <v>0</v>
      </c>
      <c r="AP26" s="20">
        <v>0</v>
      </c>
      <c r="AQ26" s="28"/>
      <c r="AR26" s="29">
        <f>SUM(AN26,AK26,AH26,AE26,AB26,Y26,V26,S26,P26,M26,J26,G26)</f>
        <v>221</v>
      </c>
      <c r="AS26" s="29">
        <f t="shared" si="3"/>
        <v>48</v>
      </c>
      <c r="AT26" s="29"/>
      <c r="AU26" s="29"/>
    </row>
    <row r="27" spans="1:47" s="24" customFormat="1" ht="96" customHeight="1" x14ac:dyDescent="0.25">
      <c r="A27" s="17" t="s">
        <v>96</v>
      </c>
      <c r="B27" s="77" t="s">
        <v>76</v>
      </c>
      <c r="C27" s="74">
        <v>0</v>
      </c>
      <c r="D27" s="74">
        <v>2</v>
      </c>
      <c r="E27" s="339">
        <f>H27+K27+N27+Q27+T27</f>
        <v>2</v>
      </c>
      <c r="F27" s="20">
        <f>E27/D27</f>
        <v>1</v>
      </c>
      <c r="G27" s="19">
        <v>0</v>
      </c>
      <c r="H27" s="19">
        <v>0</v>
      </c>
      <c r="I27" s="20">
        <v>0</v>
      </c>
      <c r="J27" s="27">
        <v>0</v>
      </c>
      <c r="K27" s="27">
        <v>0</v>
      </c>
      <c r="L27" s="20">
        <v>0</v>
      </c>
      <c r="M27" s="27">
        <v>0</v>
      </c>
      <c r="N27" s="27">
        <v>0</v>
      </c>
      <c r="O27" s="20">
        <v>0</v>
      </c>
      <c r="P27" s="27">
        <v>0</v>
      </c>
      <c r="Q27" s="82">
        <v>2</v>
      </c>
      <c r="R27" s="20">
        <v>0</v>
      </c>
      <c r="S27" s="26">
        <v>0</v>
      </c>
      <c r="T27" s="27">
        <v>0</v>
      </c>
      <c r="U27" s="20">
        <v>0</v>
      </c>
      <c r="V27" s="26">
        <v>0</v>
      </c>
      <c r="W27" s="26">
        <v>0</v>
      </c>
      <c r="X27" s="20">
        <v>0</v>
      </c>
      <c r="Y27" s="26">
        <v>0</v>
      </c>
      <c r="Z27" s="26">
        <v>0</v>
      </c>
      <c r="AA27" s="25">
        <v>0</v>
      </c>
      <c r="AB27" s="27">
        <v>0</v>
      </c>
      <c r="AC27" s="27">
        <v>0</v>
      </c>
      <c r="AD27" s="20">
        <v>0</v>
      </c>
      <c r="AE27" s="52">
        <v>0</v>
      </c>
      <c r="AF27" s="52">
        <v>0</v>
      </c>
      <c r="AG27" s="53">
        <v>0</v>
      </c>
      <c r="AH27" s="27">
        <v>0</v>
      </c>
      <c r="AI27" s="27">
        <v>0</v>
      </c>
      <c r="AJ27" s="20">
        <v>0</v>
      </c>
      <c r="AK27" s="27">
        <v>0</v>
      </c>
      <c r="AL27" s="27">
        <v>0</v>
      </c>
      <c r="AM27" s="20">
        <v>0</v>
      </c>
      <c r="AN27" s="19">
        <v>2</v>
      </c>
      <c r="AO27" s="19">
        <v>0</v>
      </c>
      <c r="AP27" s="20">
        <v>0</v>
      </c>
      <c r="AQ27" s="28"/>
      <c r="AR27" s="29">
        <f t="shared" ref="AR27" si="6">SUM(AN27,AK27,AH27,AE27,AB27,Y27,V27,S27,P27,M27,J27,G27)</f>
        <v>2</v>
      </c>
      <c r="AS27" s="29"/>
      <c r="AT27" s="29"/>
      <c r="AU27" s="29"/>
    </row>
    <row r="28" spans="1:47" s="24" customFormat="1" ht="29.25" customHeight="1" x14ac:dyDescent="0.25">
      <c r="A28" s="17"/>
      <c r="B28" s="406" t="s">
        <v>90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0"/>
      <c r="AK28" s="27"/>
      <c r="AL28" s="27"/>
      <c r="AM28" s="20"/>
      <c r="AN28" s="26"/>
      <c r="AO28" s="19"/>
      <c r="AP28" s="20"/>
      <c r="AQ28" s="28"/>
      <c r="AR28" s="29"/>
      <c r="AS28" s="29"/>
      <c r="AT28" s="29"/>
      <c r="AU28" s="29"/>
    </row>
    <row r="29" spans="1:47" s="24" customFormat="1" ht="71.25" customHeight="1" x14ac:dyDescent="0.25">
      <c r="A29" s="17" t="s">
        <v>36</v>
      </c>
      <c r="B29" s="57" t="s">
        <v>89</v>
      </c>
      <c r="C29" s="27">
        <v>0</v>
      </c>
      <c r="D29" s="61">
        <v>10</v>
      </c>
      <c r="E29" s="49">
        <v>0</v>
      </c>
      <c r="F29" s="59">
        <v>0</v>
      </c>
      <c r="G29" s="49">
        <v>0</v>
      </c>
      <c r="H29" s="49">
        <v>0</v>
      </c>
      <c r="I29" s="59">
        <v>0</v>
      </c>
      <c r="J29" s="49">
        <v>0</v>
      </c>
      <c r="K29" s="49">
        <v>0</v>
      </c>
      <c r="L29" s="59">
        <v>0</v>
      </c>
      <c r="M29" s="49">
        <v>0</v>
      </c>
      <c r="N29" s="49">
        <v>0</v>
      </c>
      <c r="O29" s="59">
        <v>0</v>
      </c>
      <c r="P29" s="49">
        <v>0</v>
      </c>
      <c r="Q29" s="49">
        <v>0</v>
      </c>
      <c r="R29" s="59">
        <v>0</v>
      </c>
      <c r="S29" s="49">
        <v>0</v>
      </c>
      <c r="T29" s="49">
        <v>0</v>
      </c>
      <c r="U29" s="59">
        <v>0</v>
      </c>
      <c r="V29" s="49">
        <v>0</v>
      </c>
      <c r="W29" s="49">
        <v>0</v>
      </c>
      <c r="X29" s="59">
        <v>0</v>
      </c>
      <c r="Y29" s="49">
        <v>0</v>
      </c>
      <c r="Z29" s="49">
        <v>0</v>
      </c>
      <c r="AA29" s="59">
        <v>0</v>
      </c>
      <c r="AB29" s="61">
        <v>0</v>
      </c>
      <c r="AC29" s="49">
        <v>0</v>
      </c>
      <c r="AD29" s="59">
        <v>0</v>
      </c>
      <c r="AE29" s="61">
        <v>19</v>
      </c>
      <c r="AF29" s="49">
        <v>0</v>
      </c>
      <c r="AG29" s="59">
        <v>0</v>
      </c>
      <c r="AH29" s="61">
        <v>0</v>
      </c>
      <c r="AI29" s="49">
        <v>0</v>
      </c>
      <c r="AJ29" s="59">
        <v>0</v>
      </c>
      <c r="AK29" s="61">
        <v>0</v>
      </c>
      <c r="AL29" s="49">
        <v>0</v>
      </c>
      <c r="AM29" s="59">
        <v>0</v>
      </c>
      <c r="AN29" s="61">
        <v>0</v>
      </c>
      <c r="AO29" s="49">
        <v>0</v>
      </c>
      <c r="AP29" s="59">
        <v>0</v>
      </c>
      <c r="AQ29" s="49"/>
      <c r="AR29" s="21">
        <f>SUM(AN29,AK29,AH29,AE29,AB29,Y29,V29,S29,P29,M29,J29,G29)</f>
        <v>19</v>
      </c>
      <c r="AS29" s="21">
        <f t="shared" si="3"/>
        <v>0</v>
      </c>
      <c r="AT29" s="21">
        <f>SUM(E29-AS29)</f>
        <v>0</v>
      </c>
      <c r="AU29" s="21">
        <f>SUM(D29-AR29)</f>
        <v>-9</v>
      </c>
    </row>
    <row r="30" spans="1:47" s="11" customFormat="1" ht="11.25" customHeight="1" x14ac:dyDescent="0.25">
      <c r="A30" s="426" t="s">
        <v>37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29"/>
      <c r="AS30" s="29"/>
      <c r="AT30" s="29"/>
      <c r="AU30" s="16"/>
    </row>
    <row r="31" spans="1:47" s="11" customFormat="1" ht="11.25" customHeight="1" x14ac:dyDescent="0.25">
      <c r="A31" s="426" t="s">
        <v>79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29"/>
      <c r="AS31" s="29"/>
      <c r="AT31" s="29"/>
      <c r="AU31" s="16"/>
    </row>
    <row r="32" spans="1:47" s="80" customFormat="1" ht="45" x14ac:dyDescent="0.25">
      <c r="A32" s="58" t="s">
        <v>38</v>
      </c>
      <c r="B32" s="78" t="s">
        <v>39</v>
      </c>
      <c r="C32" s="49">
        <v>203</v>
      </c>
      <c r="D32" s="49">
        <v>10</v>
      </c>
      <c r="E32" s="49">
        <v>0</v>
      </c>
      <c r="F32" s="59">
        <v>0</v>
      </c>
      <c r="G32" s="49">
        <v>0</v>
      </c>
      <c r="H32" s="49">
        <v>0</v>
      </c>
      <c r="I32" s="59">
        <v>0</v>
      </c>
      <c r="J32" s="49">
        <v>0</v>
      </c>
      <c r="K32" s="49">
        <v>0</v>
      </c>
      <c r="L32" s="59">
        <v>0</v>
      </c>
      <c r="M32" s="49">
        <v>0</v>
      </c>
      <c r="N32" s="49">
        <v>0</v>
      </c>
      <c r="O32" s="59">
        <v>0</v>
      </c>
      <c r="P32" s="49">
        <v>0</v>
      </c>
      <c r="Q32" s="49">
        <v>0</v>
      </c>
      <c r="R32" s="59">
        <v>0</v>
      </c>
      <c r="S32" s="49">
        <v>0</v>
      </c>
      <c r="T32" s="49">
        <v>0</v>
      </c>
      <c r="U32" s="59">
        <v>0</v>
      </c>
      <c r="V32" s="49">
        <v>0</v>
      </c>
      <c r="W32" s="49">
        <v>0</v>
      </c>
      <c r="X32" s="59">
        <v>0</v>
      </c>
      <c r="Y32" s="49">
        <v>0</v>
      </c>
      <c r="Z32" s="49">
        <v>0</v>
      </c>
      <c r="AA32" s="59">
        <v>0</v>
      </c>
      <c r="AB32" s="49">
        <v>0</v>
      </c>
      <c r="AC32" s="49">
        <v>0</v>
      </c>
      <c r="AD32" s="59">
        <v>0</v>
      </c>
      <c r="AE32" s="49">
        <v>0</v>
      </c>
      <c r="AF32" s="49">
        <v>0</v>
      </c>
      <c r="AG32" s="59">
        <v>0</v>
      </c>
      <c r="AH32" s="49">
        <v>0</v>
      </c>
      <c r="AI32" s="49">
        <v>0</v>
      </c>
      <c r="AJ32" s="59">
        <v>0</v>
      </c>
      <c r="AK32" s="49">
        <v>10</v>
      </c>
      <c r="AL32" s="49">
        <v>0</v>
      </c>
      <c r="AM32" s="59">
        <v>0</v>
      </c>
      <c r="AN32" s="49">
        <v>0</v>
      </c>
      <c r="AO32" s="49">
        <v>0</v>
      </c>
      <c r="AP32" s="59">
        <v>0</v>
      </c>
      <c r="AQ32" s="79"/>
      <c r="AR32" s="60">
        <f>SUM(AN32,AK32,AH32,AE32,AB32,Y32,V32,S32,P32,M32,J32,G32)</f>
        <v>10</v>
      </c>
      <c r="AS32" s="60">
        <f>SUM(AO32,AL32,AI32,AF32,AC32,Z32,W32,T32,Q32,N32,K32,H32)</f>
        <v>0</v>
      </c>
      <c r="AT32" s="60">
        <f>SUM(E32-AS32)</f>
        <v>0</v>
      </c>
      <c r="AU32" s="60">
        <f>SUM(D32-AR32)</f>
        <v>0</v>
      </c>
    </row>
    <row r="33" spans="2:43" s="30" customFormat="1" ht="12.75" customHeight="1" x14ac:dyDescent="0.25">
      <c r="B33" s="31"/>
      <c r="C33" s="31"/>
      <c r="D33" s="31"/>
      <c r="E33" s="31"/>
      <c r="F33" s="31"/>
      <c r="G33" s="32"/>
      <c r="H33" s="32"/>
      <c r="I33" s="32"/>
      <c r="J33" s="33" t="e">
        <f>#REF!-#REF!</f>
        <v>#REF!</v>
      </c>
      <c r="K33" s="33" t="e">
        <f>#REF!-#REF!</f>
        <v>#REF!</v>
      </c>
      <c r="L33" s="33" t="e">
        <f>#REF!-#REF!</f>
        <v>#REF!</v>
      </c>
      <c r="M33" s="33" t="e">
        <f>#REF!-#REF!</f>
        <v>#REF!</v>
      </c>
      <c r="N33" s="33" t="e">
        <f>#REF!-#REF!</f>
        <v>#REF!</v>
      </c>
      <c r="O33" s="33" t="e">
        <f>#REF!-#REF!</f>
        <v>#REF!</v>
      </c>
      <c r="P33" s="33" t="e">
        <f>#REF!-#REF!</f>
        <v>#REF!</v>
      </c>
      <c r="Q33" s="33" t="e">
        <f>#REF!-#REF!</f>
        <v>#REF!</v>
      </c>
      <c r="R33" s="33" t="e">
        <f>#REF!-#REF!</f>
        <v>#REF!</v>
      </c>
      <c r="S33" s="33" t="e">
        <f>#REF!-#REF!</f>
        <v>#REF!</v>
      </c>
      <c r="T33" s="33" t="e">
        <f>#REF!-#REF!</f>
        <v>#REF!</v>
      </c>
      <c r="U33" s="33"/>
      <c r="V33" s="33"/>
      <c r="W33" s="33"/>
      <c r="X33" s="3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2:43" ht="18" customHeight="1" x14ac:dyDescent="0.25">
      <c r="B34" s="35" t="s">
        <v>86</v>
      </c>
      <c r="C34" s="35"/>
      <c r="D34" s="4"/>
      <c r="E34" s="4"/>
      <c r="F34" s="4"/>
      <c r="G34" s="4"/>
      <c r="H34" s="4"/>
      <c r="I34" s="4"/>
      <c r="J34" s="45"/>
      <c r="K34" s="45"/>
      <c r="L34" s="36"/>
      <c r="M34" s="37"/>
      <c r="N34" s="37"/>
      <c r="O34" s="37"/>
      <c r="P34" s="37"/>
      <c r="Q34" s="37"/>
      <c r="R34" s="37"/>
      <c r="S34" s="38"/>
      <c r="T34" s="44"/>
      <c r="U34" s="44"/>
      <c r="V34" s="44"/>
      <c r="W34" s="44"/>
      <c r="X34" s="44"/>
      <c r="Y34" s="44"/>
      <c r="Z34" s="44"/>
      <c r="AA34" s="44"/>
      <c r="AB34" s="38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2:43" s="1" customFormat="1" ht="9.75" hidden="1" customHeight="1" x14ac:dyDescent="0.25">
      <c r="G35" s="4"/>
      <c r="H35" s="4"/>
      <c r="I35" s="4"/>
      <c r="J35" s="4"/>
      <c r="K35" s="4"/>
      <c r="L35" s="45"/>
      <c r="M35" s="36"/>
      <c r="N35" s="45"/>
      <c r="O35" s="45"/>
      <c r="P35" s="44"/>
      <c r="Q35" s="424"/>
      <c r="R35" s="424"/>
      <c r="S35" s="36"/>
      <c r="T35" s="45"/>
      <c r="U35" s="45"/>
      <c r="V35" s="45"/>
      <c r="W35" s="45"/>
      <c r="X35" s="45"/>
      <c r="Y35" s="45"/>
      <c r="Z35" s="45"/>
      <c r="AA35" s="45"/>
      <c r="AB35" s="36"/>
      <c r="AC35" s="45"/>
      <c r="AD35" s="45"/>
      <c r="AE35" s="45"/>
      <c r="AF35" s="45"/>
      <c r="AG35" s="423"/>
      <c r="AH35" s="423"/>
      <c r="AI35" s="45"/>
      <c r="AJ35" s="45"/>
      <c r="AK35" s="45"/>
      <c r="AL35" s="45"/>
      <c r="AM35" s="45"/>
      <c r="AN35" s="45"/>
      <c r="AO35" s="45"/>
      <c r="AP35" s="45"/>
      <c r="AQ35" s="45"/>
    </row>
    <row r="36" spans="2:43" s="1" customFormat="1" ht="15.75" hidden="1" customHeight="1" x14ac:dyDescent="0.25">
      <c r="G36" s="428"/>
      <c r="H36" s="428"/>
      <c r="I36" s="428"/>
      <c r="J36" s="3"/>
      <c r="K36" s="3"/>
      <c r="L36" s="45"/>
      <c r="M36" s="36"/>
      <c r="N36" s="45"/>
      <c r="O36" s="45"/>
      <c r="P36" s="44"/>
      <c r="Q36" s="424"/>
      <c r="R36" s="424"/>
      <c r="S36" s="36"/>
      <c r="T36" s="45"/>
      <c r="U36" s="45"/>
      <c r="V36" s="45"/>
      <c r="W36" s="45"/>
      <c r="X36" s="45"/>
      <c r="Y36" s="45"/>
      <c r="Z36" s="45"/>
      <c r="AA36" s="45"/>
      <c r="AB36" s="36"/>
      <c r="AC36" s="45"/>
      <c r="AD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</row>
    <row r="37" spans="2:43" s="1" customFormat="1" ht="9.75" customHeight="1" x14ac:dyDescent="0.25">
      <c r="G37" s="46"/>
      <c r="H37" s="46"/>
      <c r="I37" s="46"/>
      <c r="J37" s="3"/>
      <c r="K37" s="3"/>
      <c r="L37" s="45"/>
      <c r="M37" s="36"/>
      <c r="N37" s="45"/>
      <c r="O37" s="45"/>
      <c r="P37" s="44"/>
      <c r="Q37" s="424"/>
      <c r="R37" s="424"/>
      <c r="S37" s="36"/>
      <c r="T37" s="45"/>
      <c r="U37" s="45"/>
      <c r="V37" s="45"/>
      <c r="W37" s="45"/>
      <c r="X37" s="45"/>
      <c r="Y37" s="45"/>
      <c r="Z37" s="45"/>
      <c r="AA37" s="45"/>
      <c r="AB37" s="36"/>
      <c r="AC37" s="45"/>
      <c r="AD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</row>
    <row r="38" spans="2:43" ht="28.5" customHeight="1" x14ac:dyDescent="0.25">
      <c r="B38" s="429" t="s">
        <v>68</v>
      </c>
      <c r="C38" s="429"/>
      <c r="D38" s="3"/>
      <c r="E38" s="3"/>
      <c r="F38" s="3"/>
      <c r="G38" s="3"/>
    </row>
    <row r="42" spans="2:43" s="8" customFormat="1" x14ac:dyDescent="0.25">
      <c r="AA42" s="8" t="s">
        <v>40</v>
      </c>
    </row>
  </sheetData>
  <mergeCells count="36">
    <mergeCell ref="G36:I36"/>
    <mergeCell ref="Q36:R36"/>
    <mergeCell ref="Q37:R37"/>
    <mergeCell ref="B38:C38"/>
    <mergeCell ref="A23:X23"/>
    <mergeCell ref="A30:X30"/>
    <mergeCell ref="A31:X31"/>
    <mergeCell ref="B28:U28"/>
    <mergeCell ref="AG35:AH35"/>
    <mergeCell ref="Q35:R35"/>
    <mergeCell ref="AQ8:AQ10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N9:AP9"/>
    <mergeCell ref="A12:X12"/>
    <mergeCell ref="A13:X13"/>
    <mergeCell ref="A15:O15"/>
    <mergeCell ref="A22:X22"/>
    <mergeCell ref="A16:O16"/>
    <mergeCell ref="A5:X5"/>
    <mergeCell ref="A6:X6"/>
    <mergeCell ref="A8:A10"/>
    <mergeCell ref="B8:B10"/>
    <mergeCell ref="C8:C10"/>
    <mergeCell ref="D8:F9"/>
    <mergeCell ref="G8:O8"/>
    <mergeCell ref="P8:AP8"/>
    <mergeCell ref="AH9:AJ9"/>
    <mergeCell ref="AK9:AM9"/>
  </mergeCells>
  <pageMargins left="0.43307086614173229" right="0.43307086614173229" top="0" bottom="0" header="0.31496062992125984" footer="0.31496062992125984"/>
  <pageSetup paperSize="9" scale="41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 (финансы)</vt:lpstr>
      <vt:lpstr>2020 (показатели)</vt:lpstr>
      <vt:lpstr>'2020 (финансы)'!Область_печати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Изюмов Михаил Константинович</dc:creator>
  <cp:lastModifiedBy>Криулина Татьяна Александровна</cp:lastModifiedBy>
  <cp:lastPrinted>2019-12-19T05:24:44Z</cp:lastPrinted>
  <dcterms:created xsi:type="dcterms:W3CDTF">2017-09-05T07:32:18Z</dcterms:created>
  <dcterms:modified xsi:type="dcterms:W3CDTF">2020-05-12T06:00:31Z</dcterms:modified>
</cp:coreProperties>
</file>